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Invex JB\Počítač\2022\045. Zberný dvor Chtelnica\PONUKA INVEX\Rozpočet do ponuky\"/>
    </mc:Choice>
  </mc:AlternateContent>
  <xr:revisionPtr revIDLastSave="0" documentId="13_ncr:1_{BEBEBA00-77E6-41F5-899A-8460D3F19881}" xr6:coauthVersionLast="47" xr6:coauthVersionMax="47" xr10:uidLastSave="{00000000-0000-0000-0000-000000000000}"/>
  <bookViews>
    <workbookView xWindow="3330" yWindow="3330" windowWidth="21600" windowHeight="11385" xr2:uid="{00000000-000D-0000-FFFF-FFFF00000000}"/>
  </bookViews>
  <sheets>
    <sheet name="Rekapitulácia stavby" sheetId="1" r:id="rId1"/>
    <sheet name="01 - SO01 Príprava územia" sheetId="2" r:id="rId2"/>
    <sheet name="02 - SO02 Komunikácie a s..." sheetId="3" r:id="rId3"/>
    <sheet name="03 - SO03 Terénne a sadov..." sheetId="4" r:id="rId4"/>
    <sheet name="04 - SO04 Oplotenie" sheetId="5" r:id="rId5"/>
    <sheet name="05 - SO05.1 Prípojka vody" sheetId="6" r:id="rId6"/>
    <sheet name="06 - SO05.2 Splašková kan..." sheetId="7" r:id="rId7"/>
    <sheet name="07 - SO05.3 Dažďová kanal..." sheetId="8" r:id="rId8"/>
    <sheet name="08 - SO06 NN rozvody" sheetId="9" r:id="rId9"/>
    <sheet name="09 - SO07 Kamerový systém..." sheetId="10" r:id="rId10"/>
    <sheet name="10 - SO08 Areálové osvetl..." sheetId="11" r:id="rId11"/>
    <sheet name="11 - SO09.1 Prevádzkové b..." sheetId="12" r:id="rId12"/>
    <sheet name="12 - SO09.1.1 Elektroinšt..." sheetId="14" r:id="rId13"/>
    <sheet name="13 - SO09.1.2 Zdravotechn..." sheetId="15" r:id="rId14"/>
    <sheet name="14 - SO09.2 Zariadenie zb..." sheetId="13" r:id="rId15"/>
  </sheets>
  <externalReferences>
    <externalReference r:id="rId16"/>
  </externalReferences>
  <definedNames>
    <definedName name="_xlnm._FilterDatabase" localSheetId="1" hidden="1">'01 - SO01 Príprava územia'!$C$121:$K$143</definedName>
    <definedName name="_xlnm._FilterDatabase" localSheetId="2" hidden="1">'02 - SO02 Komunikácie a s...'!$C$122:$K$158</definedName>
    <definedName name="_xlnm._FilterDatabase" localSheetId="3" hidden="1">'03 - SO03 Terénne a sadov...'!$C$118:$K$151</definedName>
    <definedName name="_xlnm._FilterDatabase" localSheetId="4" hidden="1">'04 - SO04 Oplotenie'!$C$122:$K$165</definedName>
    <definedName name="_xlnm._FilterDatabase" localSheetId="5" hidden="1">'05 - SO05.1 Prípojka vody'!$C$129:$K$200</definedName>
    <definedName name="_xlnm._FilterDatabase" localSheetId="6" hidden="1">'06 - SO05.2 Splašková kan...'!$C$125:$K$179</definedName>
    <definedName name="_xlnm._FilterDatabase" localSheetId="7" hidden="1">'07 - SO05.3 Dažďová kanal...'!$C$125:$K$183</definedName>
    <definedName name="_xlnm._FilterDatabase" localSheetId="8" hidden="1">'08 - SO06 NN rozvody'!$C$121:$K$173</definedName>
    <definedName name="_xlnm._FilterDatabase" localSheetId="9" hidden="1">'09 - SO07 Kamerový systém...'!$C$121:$K$172</definedName>
    <definedName name="_xlnm._FilterDatabase" localSheetId="10" hidden="1">'10 - SO08 Areálové osvetl...'!$C$121:$K$180</definedName>
    <definedName name="_xlnm._FilterDatabase" localSheetId="11" hidden="1">'11 - SO09.1 Prevádzkové b...'!$C$128:$K$177</definedName>
    <definedName name="_xlnm._FilterDatabase" localSheetId="12" hidden="1">'12 - SO09.1.1 Elektroinšt...'!$C$120:$K$176</definedName>
    <definedName name="_xlnm._FilterDatabase" localSheetId="13" hidden="1">'13 - SO09.1.2 Zdravotechn...'!$C$120:$K$179</definedName>
    <definedName name="_xlnm._FilterDatabase" localSheetId="14" hidden="1">'14 - SO09.2 Zariadenie zb...'!$C$117:$K$123</definedName>
    <definedName name="_xlnm.Print_Titles" localSheetId="1">'01 - SO01 Príprava územia'!$121:$121</definedName>
    <definedName name="_xlnm.Print_Titles" localSheetId="2">'02 - SO02 Komunikácie a s...'!$122:$122</definedName>
    <definedName name="_xlnm.Print_Titles" localSheetId="3">'03 - SO03 Terénne a sadov...'!$118:$118</definedName>
    <definedName name="_xlnm.Print_Titles" localSheetId="4">'04 - SO04 Oplotenie'!$122:$122</definedName>
    <definedName name="_xlnm.Print_Titles" localSheetId="5">'05 - SO05.1 Prípojka vody'!$129:$129</definedName>
    <definedName name="_xlnm.Print_Titles" localSheetId="6">'06 - SO05.2 Splašková kan...'!$125:$125</definedName>
    <definedName name="_xlnm.Print_Titles" localSheetId="7">'07 - SO05.3 Dažďová kanal...'!$125:$125</definedName>
    <definedName name="_xlnm.Print_Titles" localSheetId="8">'08 - SO06 NN rozvody'!$121:$121</definedName>
    <definedName name="_xlnm.Print_Titles" localSheetId="9">'09 - SO07 Kamerový systém...'!$121:$121</definedName>
    <definedName name="_xlnm.Print_Titles" localSheetId="10">'10 - SO08 Areálové osvetl...'!$121:$121</definedName>
    <definedName name="_xlnm.Print_Titles" localSheetId="11">'11 - SO09.1 Prevádzkové b...'!$128:$128</definedName>
    <definedName name="_xlnm.Print_Titles" localSheetId="12">'12 - SO09.1.1 Elektroinšt...'!$120:$120</definedName>
    <definedName name="_xlnm.Print_Titles" localSheetId="13">'13 - SO09.1.2 Zdravotechn...'!$120:$120</definedName>
    <definedName name="_xlnm.Print_Titles" localSheetId="14">'14 - SO09.2 Zariadenie zb...'!$117:$117</definedName>
    <definedName name="_xlnm.Print_Titles" localSheetId="0">'Rekapitulácia stavby'!$92:$92</definedName>
    <definedName name="_xlnm.Print_Area" localSheetId="1">'01 - SO01 Príprava územia'!$C$4:$J$76,'01 - SO01 Príprava územia'!$C$109:$J$143</definedName>
    <definedName name="_xlnm.Print_Area" localSheetId="2">'02 - SO02 Komunikácie a s...'!$C$4:$J$76,'02 - SO02 Komunikácie a s...'!$C$110:$J$158</definedName>
    <definedName name="_xlnm.Print_Area" localSheetId="3">'03 - SO03 Terénne a sadov...'!$C$4:$J$76,'03 - SO03 Terénne a sadov...'!$C$106:$J$151</definedName>
    <definedName name="_xlnm.Print_Area" localSheetId="4">'04 - SO04 Oplotenie'!$C$4:$J$76,'04 - SO04 Oplotenie'!$C$110:$J$165</definedName>
    <definedName name="_xlnm.Print_Area" localSheetId="5">'05 - SO05.1 Prípojka vody'!$C$4:$J$76,'05 - SO05.1 Prípojka vody'!$C$117:$J$200</definedName>
    <definedName name="_xlnm.Print_Area" localSheetId="6">'06 - SO05.2 Splašková kan...'!$C$4:$J$76,'06 - SO05.2 Splašková kan...'!$C$113:$J$179</definedName>
    <definedName name="_xlnm.Print_Area" localSheetId="7">'07 - SO05.3 Dažďová kanal...'!$C$4:$J$76,'07 - SO05.3 Dažďová kanal...'!$C$113:$J$183</definedName>
    <definedName name="_xlnm.Print_Area" localSheetId="8">'08 - SO06 NN rozvody'!$C$4:$J$76,'08 - SO06 NN rozvody'!$C$109:$J$173</definedName>
    <definedName name="_xlnm.Print_Area" localSheetId="9">'09 - SO07 Kamerový systém...'!$C$4:$J$76,'09 - SO07 Kamerový systém...'!$C$109:$J$172</definedName>
    <definedName name="_xlnm.Print_Area" localSheetId="10">'10 - SO08 Areálové osvetl...'!$C$4:$J$76,'10 - SO08 Areálové osvetl...'!$C$109:$J$180</definedName>
    <definedName name="_xlnm.Print_Area" localSheetId="11">'11 - SO09.1 Prevádzkové b...'!$C$4:$J$76,'11 - SO09.1 Prevádzkové b...'!$C$116:$J$177</definedName>
    <definedName name="_xlnm.Print_Area" localSheetId="12">'12 - SO09.1.1 Elektroinšt...'!$C$4:$J$76,'12 - SO09.1.1 Elektroinšt...'!$C$108:$J$176</definedName>
    <definedName name="_xlnm.Print_Area" localSheetId="13">'13 - SO09.1.2 Zdravotechn...'!$C$4:$J$76,'13 - SO09.1.2 Zdravotechn...'!$C$108:$J$179</definedName>
    <definedName name="_xlnm.Print_Area" localSheetId="14">'14 - SO09.2 Zariadenie zb...'!$C$4:$J$76,'14 - SO09.2 Zariadenie zb...'!$C$105:$J$123</definedName>
    <definedName name="_xlnm.Print_Area" localSheetId="0">'Rekapitulácia stavby'!$D$4:$AO$76,'Rekapitulácia stavby'!$C$82:$AQ$107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179" i="15" l="1"/>
  <c r="BI179" i="15"/>
  <c r="BH179" i="15"/>
  <c r="BG179" i="15"/>
  <c r="BE179" i="15"/>
  <c r="T179" i="15"/>
  <c r="R179" i="15"/>
  <c r="P179" i="15"/>
  <c r="J179" i="15"/>
  <c r="BF179" i="15" s="1"/>
  <c r="BK178" i="15"/>
  <c r="BI178" i="15"/>
  <c r="BH178" i="15"/>
  <c r="BG178" i="15"/>
  <c r="BE178" i="15"/>
  <c r="T178" i="15"/>
  <c r="R178" i="15"/>
  <c r="P178" i="15"/>
  <c r="J178" i="15"/>
  <c r="BF178" i="15" s="1"/>
  <c r="BK177" i="15"/>
  <c r="BI177" i="15"/>
  <c r="BH177" i="15"/>
  <c r="BG177" i="15"/>
  <c r="BF177" i="15"/>
  <c r="BE177" i="15"/>
  <c r="T177" i="15"/>
  <c r="R177" i="15"/>
  <c r="P177" i="15"/>
  <c r="J177" i="15"/>
  <c r="BK176" i="15"/>
  <c r="BI176" i="15"/>
  <c r="BH176" i="15"/>
  <c r="BG176" i="15"/>
  <c r="BF176" i="15"/>
  <c r="BE176" i="15"/>
  <c r="T176" i="15"/>
  <c r="R176" i="15"/>
  <c r="P176" i="15"/>
  <c r="J176" i="15"/>
  <c r="BK175" i="15"/>
  <c r="BI175" i="15"/>
  <c r="BH175" i="15"/>
  <c r="BG175" i="15"/>
  <c r="BF175" i="15"/>
  <c r="BE175" i="15"/>
  <c r="T175" i="15"/>
  <c r="R175" i="15"/>
  <c r="P175" i="15"/>
  <c r="J175" i="15"/>
  <c r="BK174" i="15"/>
  <c r="BI174" i="15"/>
  <c r="BH174" i="15"/>
  <c r="BG174" i="15"/>
  <c r="BE174" i="15"/>
  <c r="T174" i="15"/>
  <c r="R174" i="15"/>
  <c r="P174" i="15"/>
  <c r="J174" i="15"/>
  <c r="BF174" i="15" s="1"/>
  <c r="BK173" i="15"/>
  <c r="BI173" i="15"/>
  <c r="BH173" i="15"/>
  <c r="BG173" i="15"/>
  <c r="BE173" i="15"/>
  <c r="T173" i="15"/>
  <c r="R173" i="15"/>
  <c r="P173" i="15"/>
  <c r="J173" i="15"/>
  <c r="BF173" i="15" s="1"/>
  <c r="BK172" i="15"/>
  <c r="BI172" i="15"/>
  <c r="BH172" i="15"/>
  <c r="BG172" i="15"/>
  <c r="BE172" i="15"/>
  <c r="T172" i="15"/>
  <c r="R172" i="15"/>
  <c r="P172" i="15"/>
  <c r="J172" i="15"/>
  <c r="BF172" i="15" s="1"/>
  <c r="BK171" i="15"/>
  <c r="BI171" i="15"/>
  <c r="BH171" i="15"/>
  <c r="BG171" i="15"/>
  <c r="BF171" i="15"/>
  <c r="BE171" i="15"/>
  <c r="T171" i="15"/>
  <c r="R171" i="15"/>
  <c r="P171" i="15"/>
  <c r="J171" i="15"/>
  <c r="BK170" i="15"/>
  <c r="BI170" i="15"/>
  <c r="BH170" i="15"/>
  <c r="BG170" i="15"/>
  <c r="BF170" i="15"/>
  <c r="BE170" i="15"/>
  <c r="T170" i="15"/>
  <c r="R170" i="15"/>
  <c r="P170" i="15"/>
  <c r="J170" i="15"/>
  <c r="BK169" i="15"/>
  <c r="BI169" i="15"/>
  <c r="BH169" i="15"/>
  <c r="BG169" i="15"/>
  <c r="BF169" i="15"/>
  <c r="BE169" i="15"/>
  <c r="T169" i="15"/>
  <c r="R169" i="15"/>
  <c r="P169" i="15"/>
  <c r="J169" i="15"/>
  <c r="BK168" i="15"/>
  <c r="BI168" i="15"/>
  <c r="BH168" i="15"/>
  <c r="BG168" i="15"/>
  <c r="BE168" i="15"/>
  <c r="T168" i="15"/>
  <c r="R168" i="15"/>
  <c r="P168" i="15"/>
  <c r="J168" i="15"/>
  <c r="BF168" i="15" s="1"/>
  <c r="BK167" i="15"/>
  <c r="BI167" i="15"/>
  <c r="BH167" i="15"/>
  <c r="BG167" i="15"/>
  <c r="BE167" i="15"/>
  <c r="T167" i="15"/>
  <c r="R167" i="15"/>
  <c r="P167" i="15"/>
  <c r="J167" i="15"/>
  <c r="BF167" i="15" s="1"/>
  <c r="BK166" i="15"/>
  <c r="BI166" i="15"/>
  <c r="BH166" i="15"/>
  <c r="BG166" i="15"/>
  <c r="BE166" i="15"/>
  <c r="T166" i="15"/>
  <c r="R166" i="15"/>
  <c r="P166" i="15"/>
  <c r="J166" i="15"/>
  <c r="BF166" i="15" s="1"/>
  <c r="BK165" i="15"/>
  <c r="BI165" i="15"/>
  <c r="BH165" i="15"/>
  <c r="BG165" i="15"/>
  <c r="BF165" i="15"/>
  <c r="BE165" i="15"/>
  <c r="T165" i="15"/>
  <c r="R165" i="15"/>
  <c r="P165" i="15"/>
  <c r="J165" i="15"/>
  <c r="BK164" i="15"/>
  <c r="BI164" i="15"/>
  <c r="BH164" i="15"/>
  <c r="BG164" i="15"/>
  <c r="BF164" i="15"/>
  <c r="BE164" i="15"/>
  <c r="T164" i="15"/>
  <c r="R164" i="15"/>
  <c r="P164" i="15"/>
  <c r="J164" i="15"/>
  <c r="BK163" i="15"/>
  <c r="BI163" i="15"/>
  <c r="BH163" i="15"/>
  <c r="BG163" i="15"/>
  <c r="BF163" i="15"/>
  <c r="BE163" i="15"/>
  <c r="T163" i="15"/>
  <c r="R163" i="15"/>
  <c r="P163" i="15"/>
  <c r="J163" i="15"/>
  <c r="BK162" i="15"/>
  <c r="BI162" i="15"/>
  <c r="BH162" i="15"/>
  <c r="BG162" i="15"/>
  <c r="BE162" i="15"/>
  <c r="T162" i="15"/>
  <c r="R162" i="15"/>
  <c r="P162" i="15"/>
  <c r="J162" i="15"/>
  <c r="BF162" i="15" s="1"/>
  <c r="BK161" i="15"/>
  <c r="BI161" i="15"/>
  <c r="BH161" i="15"/>
  <c r="BG161" i="15"/>
  <c r="BE161" i="15"/>
  <c r="T161" i="15"/>
  <c r="R161" i="15"/>
  <c r="R157" i="15" s="1"/>
  <c r="P161" i="15"/>
  <c r="J161" i="15"/>
  <c r="BF161" i="15" s="1"/>
  <c r="BK160" i="15"/>
  <c r="BI160" i="15"/>
  <c r="BH160" i="15"/>
  <c r="BG160" i="15"/>
  <c r="BE160" i="15"/>
  <c r="T160" i="15"/>
  <c r="R160" i="15"/>
  <c r="P160" i="15"/>
  <c r="J160" i="15"/>
  <c r="BF160" i="15" s="1"/>
  <c r="BK159" i="15"/>
  <c r="BI159" i="15"/>
  <c r="BH159" i="15"/>
  <c r="BG159" i="15"/>
  <c r="BF159" i="15"/>
  <c r="BE159" i="15"/>
  <c r="T159" i="15"/>
  <c r="T157" i="15" s="1"/>
  <c r="R159" i="15"/>
  <c r="P159" i="15"/>
  <c r="J159" i="15"/>
  <c r="BK158" i="15"/>
  <c r="BK157" i="15" s="1"/>
  <c r="J157" i="15" s="1"/>
  <c r="J101" i="15" s="1"/>
  <c r="BI158" i="15"/>
  <c r="BH158" i="15"/>
  <c r="BG158" i="15"/>
  <c r="BF158" i="15"/>
  <c r="BE158" i="15"/>
  <c r="T158" i="15"/>
  <c r="R158" i="15"/>
  <c r="P158" i="15"/>
  <c r="J158" i="15"/>
  <c r="P157" i="15"/>
  <c r="BK156" i="15"/>
  <c r="BI156" i="15"/>
  <c r="BH156" i="15"/>
  <c r="BG156" i="15"/>
  <c r="BE156" i="15"/>
  <c r="T156" i="15"/>
  <c r="R156" i="15"/>
  <c r="P156" i="15"/>
  <c r="J156" i="15"/>
  <c r="BF156" i="15" s="1"/>
  <c r="BK155" i="15"/>
  <c r="BI155" i="15"/>
  <c r="BH155" i="15"/>
  <c r="BG155" i="15"/>
  <c r="BF155" i="15"/>
  <c r="BE155" i="15"/>
  <c r="T155" i="15"/>
  <c r="R155" i="15"/>
  <c r="P155" i="15"/>
  <c r="J155" i="15"/>
  <c r="BK154" i="15"/>
  <c r="BI154" i="15"/>
  <c r="BH154" i="15"/>
  <c r="BG154" i="15"/>
  <c r="BF154" i="15"/>
  <c r="BE154" i="15"/>
  <c r="T154" i="15"/>
  <c r="R154" i="15"/>
  <c r="P154" i="15"/>
  <c r="J154" i="15"/>
  <c r="BK153" i="15"/>
  <c r="BI153" i="15"/>
  <c r="BH153" i="15"/>
  <c r="BG153" i="15"/>
  <c r="BF153" i="15"/>
  <c r="BE153" i="15"/>
  <c r="T153" i="15"/>
  <c r="R153" i="15"/>
  <c r="P153" i="15"/>
  <c r="J153" i="15"/>
  <c r="BK152" i="15"/>
  <c r="BI152" i="15"/>
  <c r="BH152" i="15"/>
  <c r="BG152" i="15"/>
  <c r="BE152" i="15"/>
  <c r="T152" i="15"/>
  <c r="R152" i="15"/>
  <c r="P152" i="15"/>
  <c r="J152" i="15"/>
  <c r="BF152" i="15" s="1"/>
  <c r="BK151" i="15"/>
  <c r="BI151" i="15"/>
  <c r="BH151" i="15"/>
  <c r="BG151" i="15"/>
  <c r="BE151" i="15"/>
  <c r="T151" i="15"/>
  <c r="R151" i="15"/>
  <c r="P151" i="15"/>
  <c r="J151" i="15"/>
  <c r="BF151" i="15" s="1"/>
  <c r="BK150" i="15"/>
  <c r="BI150" i="15"/>
  <c r="BH150" i="15"/>
  <c r="BG150" i="15"/>
  <c r="BE150" i="15"/>
  <c r="T150" i="15"/>
  <c r="R150" i="15"/>
  <c r="P150" i="15"/>
  <c r="J150" i="15"/>
  <c r="BF150" i="15" s="1"/>
  <c r="BK149" i="15"/>
  <c r="BI149" i="15"/>
  <c r="BH149" i="15"/>
  <c r="BG149" i="15"/>
  <c r="BF149" i="15"/>
  <c r="BE149" i="15"/>
  <c r="T149" i="15"/>
  <c r="R149" i="15"/>
  <c r="P149" i="15"/>
  <c r="J149" i="15"/>
  <c r="BK148" i="15"/>
  <c r="BI148" i="15"/>
  <c r="BH148" i="15"/>
  <c r="BG148" i="15"/>
  <c r="BF148" i="15"/>
  <c r="BE148" i="15"/>
  <c r="T148" i="15"/>
  <c r="R148" i="15"/>
  <c r="P148" i="15"/>
  <c r="J148" i="15"/>
  <c r="BK147" i="15"/>
  <c r="BI147" i="15"/>
  <c r="BH147" i="15"/>
  <c r="BG147" i="15"/>
  <c r="BF147" i="15"/>
  <c r="BE147" i="15"/>
  <c r="T147" i="15"/>
  <c r="R147" i="15"/>
  <c r="P147" i="15"/>
  <c r="J147" i="15"/>
  <c r="BK146" i="15"/>
  <c r="BI146" i="15"/>
  <c r="BH146" i="15"/>
  <c r="BG146" i="15"/>
  <c r="BE146" i="15"/>
  <c r="T146" i="15"/>
  <c r="T143" i="15" s="1"/>
  <c r="R146" i="15"/>
  <c r="P146" i="15"/>
  <c r="J146" i="15"/>
  <c r="BF146" i="15" s="1"/>
  <c r="BK145" i="15"/>
  <c r="BI145" i="15"/>
  <c r="BH145" i="15"/>
  <c r="BG145" i="15"/>
  <c r="BE145" i="15"/>
  <c r="T145" i="15"/>
  <c r="R145" i="15"/>
  <c r="P145" i="15"/>
  <c r="P143" i="15" s="1"/>
  <c r="J145" i="15"/>
  <c r="BF145" i="15" s="1"/>
  <c r="BK144" i="15"/>
  <c r="BK143" i="15" s="1"/>
  <c r="J143" i="15" s="1"/>
  <c r="J100" i="15" s="1"/>
  <c r="BI144" i="15"/>
  <c r="BH144" i="15"/>
  <c r="BG144" i="15"/>
  <c r="BE144" i="15"/>
  <c r="T144" i="15"/>
  <c r="R144" i="15"/>
  <c r="P144" i="15"/>
  <c r="J144" i="15"/>
  <c r="BF144" i="15" s="1"/>
  <c r="R143" i="15"/>
  <c r="BK142" i="15"/>
  <c r="BI142" i="15"/>
  <c r="BH142" i="15"/>
  <c r="BG142" i="15"/>
  <c r="BE142" i="15"/>
  <c r="T142" i="15"/>
  <c r="R142" i="15"/>
  <c r="P142" i="15"/>
  <c r="J142" i="15"/>
  <c r="BF142" i="15" s="1"/>
  <c r="BK141" i="15"/>
  <c r="BI141" i="15"/>
  <c r="BH141" i="15"/>
  <c r="BG141" i="15"/>
  <c r="BE141" i="15"/>
  <c r="T141" i="15"/>
  <c r="R141" i="15"/>
  <c r="P141" i="15"/>
  <c r="J141" i="15"/>
  <c r="BF141" i="15" s="1"/>
  <c r="BK140" i="15"/>
  <c r="BI140" i="15"/>
  <c r="BH140" i="15"/>
  <c r="BG140" i="15"/>
  <c r="BF140" i="15"/>
  <c r="BE140" i="15"/>
  <c r="T140" i="15"/>
  <c r="R140" i="15"/>
  <c r="P140" i="15"/>
  <c r="J140" i="15"/>
  <c r="BK139" i="15"/>
  <c r="BI139" i="15"/>
  <c r="BH139" i="15"/>
  <c r="BG139" i="15"/>
  <c r="BF139" i="15"/>
  <c r="BE139" i="15"/>
  <c r="T139" i="15"/>
  <c r="R139" i="15"/>
  <c r="P139" i="15"/>
  <c r="J139" i="15"/>
  <c r="BK138" i="15"/>
  <c r="BI138" i="15"/>
  <c r="BH138" i="15"/>
  <c r="BG138" i="15"/>
  <c r="BF138" i="15"/>
  <c r="BE138" i="15"/>
  <c r="T138" i="15"/>
  <c r="R138" i="15"/>
  <c r="P138" i="15"/>
  <c r="J138" i="15"/>
  <c r="BK137" i="15"/>
  <c r="BI137" i="15"/>
  <c r="BH137" i="15"/>
  <c r="BG137" i="15"/>
  <c r="BE137" i="15"/>
  <c r="T137" i="15"/>
  <c r="R137" i="15"/>
  <c r="P137" i="15"/>
  <c r="J137" i="15"/>
  <c r="BF137" i="15" s="1"/>
  <c r="BK136" i="15"/>
  <c r="BI136" i="15"/>
  <c r="BH136" i="15"/>
  <c r="BG136" i="15"/>
  <c r="BE136" i="15"/>
  <c r="T136" i="15"/>
  <c r="R136" i="15"/>
  <c r="P136" i="15"/>
  <c r="J136" i="15"/>
  <c r="BF136" i="15" s="1"/>
  <c r="BK135" i="15"/>
  <c r="BI135" i="15"/>
  <c r="BH135" i="15"/>
  <c r="BG135" i="15"/>
  <c r="BE135" i="15"/>
  <c r="T135" i="15"/>
  <c r="R135" i="15"/>
  <c r="P135" i="15"/>
  <c r="J135" i="15"/>
  <c r="BF135" i="15" s="1"/>
  <c r="BK134" i="15"/>
  <c r="BI134" i="15"/>
  <c r="BH134" i="15"/>
  <c r="BG134" i="15"/>
  <c r="BF134" i="15"/>
  <c r="BE134" i="15"/>
  <c r="T134" i="15"/>
  <c r="R134" i="15"/>
  <c r="P134" i="15"/>
  <c r="J134" i="15"/>
  <c r="BK133" i="15"/>
  <c r="BI133" i="15"/>
  <c r="F37" i="15" s="1"/>
  <c r="BH133" i="15"/>
  <c r="BG133" i="15"/>
  <c r="BF133" i="15"/>
  <c r="BE133" i="15"/>
  <c r="T133" i="15"/>
  <c r="R133" i="15"/>
  <c r="P133" i="15"/>
  <c r="J133" i="15"/>
  <c r="BK132" i="15"/>
  <c r="BI132" i="15"/>
  <c r="BH132" i="15"/>
  <c r="BG132" i="15"/>
  <c r="BF132" i="15"/>
  <c r="BE132" i="15"/>
  <c r="T132" i="15"/>
  <c r="R132" i="15"/>
  <c r="P132" i="15"/>
  <c r="J132" i="15"/>
  <c r="BK131" i="15"/>
  <c r="BK130" i="15" s="1"/>
  <c r="J130" i="15" s="1"/>
  <c r="J99" i="15" s="1"/>
  <c r="BI131" i="15"/>
  <c r="BH131" i="15"/>
  <c r="BG131" i="15"/>
  <c r="BE131" i="15"/>
  <c r="J33" i="15" s="1"/>
  <c r="T131" i="15"/>
  <c r="T130" i="15" s="1"/>
  <c r="R131" i="15"/>
  <c r="R130" i="15" s="1"/>
  <c r="P131" i="15"/>
  <c r="P130" i="15" s="1"/>
  <c r="J131" i="15"/>
  <c r="BF131" i="15" s="1"/>
  <c r="BK129" i="15"/>
  <c r="BI129" i="15"/>
  <c r="BH129" i="15"/>
  <c r="BG129" i="15"/>
  <c r="BF129" i="15"/>
  <c r="BE129" i="15"/>
  <c r="T129" i="15"/>
  <c r="R129" i="15"/>
  <c r="P129" i="15"/>
  <c r="J129" i="15"/>
  <c r="BK128" i="15"/>
  <c r="BI128" i="15"/>
  <c r="BH128" i="15"/>
  <c r="BG128" i="15"/>
  <c r="BF128" i="15"/>
  <c r="BE128" i="15"/>
  <c r="T128" i="15"/>
  <c r="R128" i="15"/>
  <c r="P128" i="15"/>
  <c r="J128" i="15"/>
  <c r="BK127" i="15"/>
  <c r="BI127" i="15"/>
  <c r="BH127" i="15"/>
  <c r="BG127" i="15"/>
  <c r="BE127" i="15"/>
  <c r="T127" i="15"/>
  <c r="T123" i="15" s="1"/>
  <c r="R127" i="15"/>
  <c r="P127" i="15"/>
  <c r="J127" i="15"/>
  <c r="BF127" i="15" s="1"/>
  <c r="BK126" i="15"/>
  <c r="BI126" i="15"/>
  <c r="BH126" i="15"/>
  <c r="BG126" i="15"/>
  <c r="F35" i="15" s="1"/>
  <c r="BE126" i="15"/>
  <c r="T126" i="15"/>
  <c r="R126" i="15"/>
  <c r="P126" i="15"/>
  <c r="P123" i="15" s="1"/>
  <c r="J126" i="15"/>
  <c r="BF126" i="15" s="1"/>
  <c r="BK125" i="15"/>
  <c r="BI125" i="15"/>
  <c r="BH125" i="15"/>
  <c r="BG125" i="15"/>
  <c r="BE125" i="15"/>
  <c r="T125" i="15"/>
  <c r="R125" i="15"/>
  <c r="P125" i="15"/>
  <c r="J125" i="15"/>
  <c r="BF125" i="15" s="1"/>
  <c r="BK124" i="15"/>
  <c r="BK123" i="15" s="1"/>
  <c r="BI124" i="15"/>
  <c r="BH124" i="15"/>
  <c r="F36" i="15" s="1"/>
  <c r="BG124" i="15"/>
  <c r="BF124" i="15"/>
  <c r="BE124" i="15"/>
  <c r="T124" i="15"/>
  <c r="R124" i="15"/>
  <c r="P124" i="15"/>
  <c r="J124" i="15"/>
  <c r="R123" i="15"/>
  <c r="R122" i="15" s="1"/>
  <c r="R121" i="15" s="1"/>
  <c r="J118" i="15"/>
  <c r="F118" i="15"/>
  <c r="F117" i="15"/>
  <c r="F115" i="15"/>
  <c r="E113" i="15"/>
  <c r="J92" i="15"/>
  <c r="F92" i="15"/>
  <c r="F91" i="15"/>
  <c r="F89" i="15"/>
  <c r="E87" i="15"/>
  <c r="J37" i="15"/>
  <c r="J36" i="15"/>
  <c r="J35" i="15"/>
  <c r="J21" i="15"/>
  <c r="E21" i="15"/>
  <c r="J91" i="15" s="1"/>
  <c r="J20" i="15"/>
  <c r="J12" i="15"/>
  <c r="J115" i="15" s="1"/>
  <c r="E7" i="15"/>
  <c r="E111" i="15" s="1"/>
  <c r="BK176" i="14"/>
  <c r="BI176" i="14"/>
  <c r="BH176" i="14"/>
  <c r="BG176" i="14"/>
  <c r="BE176" i="14"/>
  <c r="T176" i="14"/>
  <c r="R176" i="14"/>
  <c r="P176" i="14"/>
  <c r="J176" i="14"/>
  <c r="BF176" i="14" s="1"/>
  <c r="BK175" i="14"/>
  <c r="BI175" i="14"/>
  <c r="BH175" i="14"/>
  <c r="BG175" i="14"/>
  <c r="BF175" i="14"/>
  <c r="BE175" i="14"/>
  <c r="T175" i="14"/>
  <c r="R175" i="14"/>
  <c r="P175" i="14"/>
  <c r="J175" i="14"/>
  <c r="BK174" i="14"/>
  <c r="BI174" i="14"/>
  <c r="BH174" i="14"/>
  <c r="BG174" i="14"/>
  <c r="BE174" i="14"/>
  <c r="T174" i="14"/>
  <c r="R174" i="14"/>
  <c r="P174" i="14"/>
  <c r="J174" i="14"/>
  <c r="BF174" i="14" s="1"/>
  <c r="BK173" i="14"/>
  <c r="BI173" i="14"/>
  <c r="BH173" i="14"/>
  <c r="BG173" i="14"/>
  <c r="BF173" i="14"/>
  <c r="BE173" i="14"/>
  <c r="T173" i="14"/>
  <c r="R173" i="14"/>
  <c r="P173" i="14"/>
  <c r="J173" i="14"/>
  <c r="BK172" i="14"/>
  <c r="BI172" i="14"/>
  <c r="BH172" i="14"/>
  <c r="BG172" i="14"/>
  <c r="BE172" i="14"/>
  <c r="T172" i="14"/>
  <c r="R172" i="14"/>
  <c r="P172" i="14"/>
  <c r="J172" i="14"/>
  <c r="BF172" i="14" s="1"/>
  <c r="BK171" i="14"/>
  <c r="BI171" i="14"/>
  <c r="BH171" i="14"/>
  <c r="BG171" i="14"/>
  <c r="BE171" i="14"/>
  <c r="T171" i="14"/>
  <c r="R171" i="14"/>
  <c r="P171" i="14"/>
  <c r="J171" i="14"/>
  <c r="BF171" i="14" s="1"/>
  <c r="BK170" i="14"/>
  <c r="BI170" i="14"/>
  <c r="BH170" i="14"/>
  <c r="BG170" i="14"/>
  <c r="BE170" i="14"/>
  <c r="T170" i="14"/>
  <c r="R170" i="14"/>
  <c r="P170" i="14"/>
  <c r="J170" i="14"/>
  <c r="BF170" i="14" s="1"/>
  <c r="BK169" i="14"/>
  <c r="BI169" i="14"/>
  <c r="BH169" i="14"/>
  <c r="BG169" i="14"/>
  <c r="BF169" i="14"/>
  <c r="BE169" i="14"/>
  <c r="T169" i="14"/>
  <c r="R169" i="14"/>
  <c r="P169" i="14"/>
  <c r="J169" i="14"/>
  <c r="BK168" i="14"/>
  <c r="BI168" i="14"/>
  <c r="BH168" i="14"/>
  <c r="BG168" i="14"/>
  <c r="BE168" i="14"/>
  <c r="T168" i="14"/>
  <c r="R168" i="14"/>
  <c r="P168" i="14"/>
  <c r="J168" i="14"/>
  <c r="BF168" i="14" s="1"/>
  <c r="BK167" i="14"/>
  <c r="BI167" i="14"/>
  <c r="BH167" i="14"/>
  <c r="BG167" i="14"/>
  <c r="BF167" i="14"/>
  <c r="BE167" i="14"/>
  <c r="T167" i="14"/>
  <c r="R167" i="14"/>
  <c r="P167" i="14"/>
  <c r="J167" i="14"/>
  <c r="BK166" i="14"/>
  <c r="BI166" i="14"/>
  <c r="BH166" i="14"/>
  <c r="BG166" i="14"/>
  <c r="BE166" i="14"/>
  <c r="T166" i="14"/>
  <c r="R166" i="14"/>
  <c r="P166" i="14"/>
  <c r="J166" i="14"/>
  <c r="BF166" i="14" s="1"/>
  <c r="BK165" i="14"/>
  <c r="BI165" i="14"/>
  <c r="BH165" i="14"/>
  <c r="BG165" i="14"/>
  <c r="BF165" i="14"/>
  <c r="BE165" i="14"/>
  <c r="T165" i="14"/>
  <c r="R165" i="14"/>
  <c r="P165" i="14"/>
  <c r="J165" i="14"/>
  <c r="BK164" i="14"/>
  <c r="BI164" i="14"/>
  <c r="BH164" i="14"/>
  <c r="BG164" i="14"/>
  <c r="BE164" i="14"/>
  <c r="T164" i="14"/>
  <c r="R164" i="14"/>
  <c r="P164" i="14"/>
  <c r="J164" i="14"/>
  <c r="BF164" i="14" s="1"/>
  <c r="BK163" i="14"/>
  <c r="BI163" i="14"/>
  <c r="BH163" i="14"/>
  <c r="BG163" i="14"/>
  <c r="BF163" i="14"/>
  <c r="BE163" i="14"/>
  <c r="T163" i="14"/>
  <c r="R163" i="14"/>
  <c r="P163" i="14"/>
  <c r="J163" i="14"/>
  <c r="BK162" i="14"/>
  <c r="BI162" i="14"/>
  <c r="BH162" i="14"/>
  <c r="BG162" i="14"/>
  <c r="BE162" i="14"/>
  <c r="T162" i="14"/>
  <c r="R162" i="14"/>
  <c r="P162" i="14"/>
  <c r="J162" i="14"/>
  <c r="BF162" i="14" s="1"/>
  <c r="BK161" i="14"/>
  <c r="BI161" i="14"/>
  <c r="BH161" i="14"/>
  <c r="BG161" i="14"/>
  <c r="BF161" i="14"/>
  <c r="BE161" i="14"/>
  <c r="T161" i="14"/>
  <c r="R161" i="14"/>
  <c r="P161" i="14"/>
  <c r="J161" i="14"/>
  <c r="BK160" i="14"/>
  <c r="BI160" i="14"/>
  <c r="BH160" i="14"/>
  <c r="BG160" i="14"/>
  <c r="BE160" i="14"/>
  <c r="T160" i="14"/>
  <c r="R160" i="14"/>
  <c r="P160" i="14"/>
  <c r="J160" i="14"/>
  <c r="BF160" i="14" s="1"/>
  <c r="BK159" i="14"/>
  <c r="BI159" i="14"/>
  <c r="BH159" i="14"/>
  <c r="BG159" i="14"/>
  <c r="BE159" i="14"/>
  <c r="T159" i="14"/>
  <c r="R159" i="14"/>
  <c r="P159" i="14"/>
  <c r="J159" i="14"/>
  <c r="BF159" i="14" s="1"/>
  <c r="BK158" i="14"/>
  <c r="BI158" i="14"/>
  <c r="BH158" i="14"/>
  <c r="BG158" i="14"/>
  <c r="BE158" i="14"/>
  <c r="T158" i="14"/>
  <c r="R158" i="14"/>
  <c r="P158" i="14"/>
  <c r="J158" i="14"/>
  <c r="BF158" i="14" s="1"/>
  <c r="BK157" i="14"/>
  <c r="BI157" i="14"/>
  <c r="BH157" i="14"/>
  <c r="BG157" i="14"/>
  <c r="BF157" i="14"/>
  <c r="BE157" i="14"/>
  <c r="T157" i="14"/>
  <c r="R157" i="14"/>
  <c r="P157" i="14"/>
  <c r="J157" i="14"/>
  <c r="BK156" i="14"/>
  <c r="BI156" i="14"/>
  <c r="BH156" i="14"/>
  <c r="BG156" i="14"/>
  <c r="BE156" i="14"/>
  <c r="T156" i="14"/>
  <c r="R156" i="14"/>
  <c r="P156" i="14"/>
  <c r="J156" i="14"/>
  <c r="BF156" i="14" s="1"/>
  <c r="BK155" i="14"/>
  <c r="BI155" i="14"/>
  <c r="BH155" i="14"/>
  <c r="BG155" i="14"/>
  <c r="BF155" i="14"/>
  <c r="BE155" i="14"/>
  <c r="T155" i="14"/>
  <c r="R155" i="14"/>
  <c r="P155" i="14"/>
  <c r="J155" i="14"/>
  <c r="BK154" i="14"/>
  <c r="BI154" i="14"/>
  <c r="BH154" i="14"/>
  <c r="BG154" i="14"/>
  <c r="BE154" i="14"/>
  <c r="T154" i="14"/>
  <c r="R154" i="14"/>
  <c r="P154" i="14"/>
  <c r="J154" i="14"/>
  <c r="BF154" i="14" s="1"/>
  <c r="BK153" i="14"/>
  <c r="BI153" i="14"/>
  <c r="BH153" i="14"/>
  <c r="BG153" i="14"/>
  <c r="BE153" i="14"/>
  <c r="T153" i="14"/>
  <c r="R153" i="14"/>
  <c r="P153" i="14"/>
  <c r="J153" i="14"/>
  <c r="BF153" i="14" s="1"/>
  <c r="BK152" i="14"/>
  <c r="BI152" i="14"/>
  <c r="BH152" i="14"/>
  <c r="BG152" i="14"/>
  <c r="BE152" i="14"/>
  <c r="T152" i="14"/>
  <c r="R152" i="14"/>
  <c r="P152" i="14"/>
  <c r="J152" i="14"/>
  <c r="BF152" i="14" s="1"/>
  <c r="BK151" i="14"/>
  <c r="BI151" i="14"/>
  <c r="BH151" i="14"/>
  <c r="BG151" i="14"/>
  <c r="BF151" i="14"/>
  <c r="BE151" i="14"/>
  <c r="T151" i="14"/>
  <c r="R151" i="14"/>
  <c r="P151" i="14"/>
  <c r="J151" i="14"/>
  <c r="BK150" i="14"/>
  <c r="BI150" i="14"/>
  <c r="BH150" i="14"/>
  <c r="BG150" i="14"/>
  <c r="BE150" i="14"/>
  <c r="T150" i="14"/>
  <c r="R150" i="14"/>
  <c r="P150" i="14"/>
  <c r="J150" i="14"/>
  <c r="BF150" i="14" s="1"/>
  <c r="BK149" i="14"/>
  <c r="BI149" i="14"/>
  <c r="BH149" i="14"/>
  <c r="BG149" i="14"/>
  <c r="BF149" i="14"/>
  <c r="BE149" i="14"/>
  <c r="T149" i="14"/>
  <c r="R149" i="14"/>
  <c r="P149" i="14"/>
  <c r="J149" i="14"/>
  <c r="BK148" i="14"/>
  <c r="BI148" i="14"/>
  <c r="BH148" i="14"/>
  <c r="BG148" i="14"/>
  <c r="BE148" i="14"/>
  <c r="T148" i="14"/>
  <c r="R148" i="14"/>
  <c r="P148" i="14"/>
  <c r="J148" i="14"/>
  <c r="BF148" i="14" s="1"/>
  <c r="BK147" i="14"/>
  <c r="BI147" i="14"/>
  <c r="BH147" i="14"/>
  <c r="BG147" i="14"/>
  <c r="BE147" i="14"/>
  <c r="T147" i="14"/>
  <c r="R147" i="14"/>
  <c r="P147" i="14"/>
  <c r="J147" i="14"/>
  <c r="BF147" i="14" s="1"/>
  <c r="BK146" i="14"/>
  <c r="BI146" i="14"/>
  <c r="BH146" i="14"/>
  <c r="BG146" i="14"/>
  <c r="BE146" i="14"/>
  <c r="T146" i="14"/>
  <c r="R146" i="14"/>
  <c r="P146" i="14"/>
  <c r="J146" i="14"/>
  <c r="BF146" i="14" s="1"/>
  <c r="BK145" i="14"/>
  <c r="BI145" i="14"/>
  <c r="BH145" i="14"/>
  <c r="BG145" i="14"/>
  <c r="BF145" i="14"/>
  <c r="BE145" i="14"/>
  <c r="T145" i="14"/>
  <c r="R145" i="14"/>
  <c r="P145" i="14"/>
  <c r="J145" i="14"/>
  <c r="BK144" i="14"/>
  <c r="BI144" i="14"/>
  <c r="BH144" i="14"/>
  <c r="BG144" i="14"/>
  <c r="BF144" i="14"/>
  <c r="BE144" i="14"/>
  <c r="T144" i="14"/>
  <c r="R144" i="14"/>
  <c r="P144" i="14"/>
  <c r="J144" i="14"/>
  <c r="BK143" i="14"/>
  <c r="BI143" i="14"/>
  <c r="BH143" i="14"/>
  <c r="BG143" i="14"/>
  <c r="BF143" i="14"/>
  <c r="BE143" i="14"/>
  <c r="T143" i="14"/>
  <c r="R143" i="14"/>
  <c r="P143" i="14"/>
  <c r="J143" i="14"/>
  <c r="BK142" i="14"/>
  <c r="BI142" i="14"/>
  <c r="BH142" i="14"/>
  <c r="BG142" i="14"/>
  <c r="BE142" i="14"/>
  <c r="T142" i="14"/>
  <c r="R142" i="14"/>
  <c r="P142" i="14"/>
  <c r="J142" i="14"/>
  <c r="BF142" i="14" s="1"/>
  <c r="BK141" i="14"/>
  <c r="BI141" i="14"/>
  <c r="BH141" i="14"/>
  <c r="BG141" i="14"/>
  <c r="BE141" i="14"/>
  <c r="T141" i="14"/>
  <c r="R141" i="14"/>
  <c r="P141" i="14"/>
  <c r="J141" i="14"/>
  <c r="BF141" i="14" s="1"/>
  <c r="BK140" i="14"/>
  <c r="BI140" i="14"/>
  <c r="BH140" i="14"/>
  <c r="BG140" i="14"/>
  <c r="BE140" i="14"/>
  <c r="T140" i="14"/>
  <c r="R140" i="14"/>
  <c r="P140" i="14"/>
  <c r="J140" i="14"/>
  <c r="BF140" i="14" s="1"/>
  <c r="BK139" i="14"/>
  <c r="BI139" i="14"/>
  <c r="BH139" i="14"/>
  <c r="BG139" i="14"/>
  <c r="BF139" i="14"/>
  <c r="BE139" i="14"/>
  <c r="T139" i="14"/>
  <c r="R139" i="14"/>
  <c r="P139" i="14"/>
  <c r="J139" i="14"/>
  <c r="BK138" i="14"/>
  <c r="BI138" i="14"/>
  <c r="BH138" i="14"/>
  <c r="BG138" i="14"/>
  <c r="BF138" i="14"/>
  <c r="BE138" i="14"/>
  <c r="T138" i="14"/>
  <c r="R138" i="14"/>
  <c r="P138" i="14"/>
  <c r="J138" i="14"/>
  <c r="BK137" i="14"/>
  <c r="BI137" i="14"/>
  <c r="BH137" i="14"/>
  <c r="BG137" i="14"/>
  <c r="BF137" i="14"/>
  <c r="BE137" i="14"/>
  <c r="T137" i="14"/>
  <c r="R137" i="14"/>
  <c r="P137" i="14"/>
  <c r="J137" i="14"/>
  <c r="BK136" i="14"/>
  <c r="BI136" i="14"/>
  <c r="BH136" i="14"/>
  <c r="BG136" i="14"/>
  <c r="BE136" i="14"/>
  <c r="T136" i="14"/>
  <c r="R136" i="14"/>
  <c r="P136" i="14"/>
  <c r="J136" i="14"/>
  <c r="BF136" i="14" s="1"/>
  <c r="BK135" i="14"/>
  <c r="BI135" i="14"/>
  <c r="BH135" i="14"/>
  <c r="BG135" i="14"/>
  <c r="BE135" i="14"/>
  <c r="T135" i="14"/>
  <c r="R135" i="14"/>
  <c r="P135" i="14"/>
  <c r="J135" i="14"/>
  <c r="BF135" i="14" s="1"/>
  <c r="BK134" i="14"/>
  <c r="BI134" i="14"/>
  <c r="BH134" i="14"/>
  <c r="BG134" i="14"/>
  <c r="BE134" i="14"/>
  <c r="T134" i="14"/>
  <c r="R134" i="14"/>
  <c r="P134" i="14"/>
  <c r="J134" i="14"/>
  <c r="BF134" i="14" s="1"/>
  <c r="BK133" i="14"/>
  <c r="BI133" i="14"/>
  <c r="BH133" i="14"/>
  <c r="BG133" i="14"/>
  <c r="BF133" i="14"/>
  <c r="BE133" i="14"/>
  <c r="T133" i="14"/>
  <c r="R133" i="14"/>
  <c r="P133" i="14"/>
  <c r="J133" i="14"/>
  <c r="BK132" i="14"/>
  <c r="BI132" i="14"/>
  <c r="BH132" i="14"/>
  <c r="BG132" i="14"/>
  <c r="BF132" i="14"/>
  <c r="BE132" i="14"/>
  <c r="T132" i="14"/>
  <c r="R132" i="14"/>
  <c r="P132" i="14"/>
  <c r="J132" i="14"/>
  <c r="BK131" i="14"/>
  <c r="BI131" i="14"/>
  <c r="BH131" i="14"/>
  <c r="BG131" i="14"/>
  <c r="F35" i="14" s="1"/>
  <c r="BF131" i="14"/>
  <c r="BE131" i="14"/>
  <c r="T131" i="14"/>
  <c r="R131" i="14"/>
  <c r="P131" i="14"/>
  <c r="J131" i="14"/>
  <c r="BK130" i="14"/>
  <c r="BI130" i="14"/>
  <c r="BH130" i="14"/>
  <c r="F36" i="14" s="1"/>
  <c r="BG130" i="14"/>
  <c r="BE130" i="14"/>
  <c r="T130" i="14"/>
  <c r="T128" i="14" s="1"/>
  <c r="T127" i="14" s="1"/>
  <c r="R130" i="14"/>
  <c r="P130" i="14"/>
  <c r="J130" i="14"/>
  <c r="BF130" i="14" s="1"/>
  <c r="BK129" i="14"/>
  <c r="BK128" i="14" s="1"/>
  <c r="BI129" i="14"/>
  <c r="BH129" i="14"/>
  <c r="BG129" i="14"/>
  <c r="BE129" i="14"/>
  <c r="T129" i="14"/>
  <c r="R129" i="14"/>
  <c r="R128" i="14" s="1"/>
  <c r="R127" i="14" s="1"/>
  <c r="R121" i="14" s="1"/>
  <c r="P129" i="14"/>
  <c r="P128" i="14" s="1"/>
  <c r="P127" i="14" s="1"/>
  <c r="J129" i="14"/>
  <c r="BF129" i="14" s="1"/>
  <c r="BK126" i="14"/>
  <c r="BK125" i="14" s="1"/>
  <c r="J125" i="14" s="1"/>
  <c r="J99" i="14" s="1"/>
  <c r="BI126" i="14"/>
  <c r="F37" i="14" s="1"/>
  <c r="BH126" i="14"/>
  <c r="BG126" i="14"/>
  <c r="BF126" i="14"/>
  <c r="BE126" i="14"/>
  <c r="T126" i="14"/>
  <c r="R126" i="14"/>
  <c r="P126" i="14"/>
  <c r="J126" i="14"/>
  <c r="T125" i="14"/>
  <c r="R125" i="14"/>
  <c r="P125" i="14"/>
  <c r="BK124" i="14"/>
  <c r="BI124" i="14"/>
  <c r="BH124" i="14"/>
  <c r="BG124" i="14"/>
  <c r="BE124" i="14"/>
  <c r="F33" i="14" s="1"/>
  <c r="T124" i="14"/>
  <c r="T123" i="14" s="1"/>
  <c r="T122" i="14" s="1"/>
  <c r="R124" i="14"/>
  <c r="P124" i="14"/>
  <c r="P123" i="14" s="1"/>
  <c r="P122" i="14" s="1"/>
  <c r="J124" i="14"/>
  <c r="BF124" i="14" s="1"/>
  <c r="BK123" i="14"/>
  <c r="J123" i="14" s="1"/>
  <c r="J98" i="14" s="1"/>
  <c r="R123" i="14"/>
  <c r="R122" i="14"/>
  <c r="J118" i="14"/>
  <c r="F118" i="14"/>
  <c r="F117" i="14"/>
  <c r="J115" i="14"/>
  <c r="F115" i="14"/>
  <c r="E113" i="14"/>
  <c r="E111" i="14"/>
  <c r="J92" i="14"/>
  <c r="F92" i="14"/>
  <c r="J91" i="14"/>
  <c r="F91" i="14"/>
  <c r="F89" i="14"/>
  <c r="E87" i="14"/>
  <c r="E85" i="14"/>
  <c r="J37" i="14"/>
  <c r="J36" i="14"/>
  <c r="J35" i="14"/>
  <c r="J33" i="14"/>
  <c r="J21" i="14"/>
  <c r="E21" i="14"/>
  <c r="J117" i="14" s="1"/>
  <c r="J20" i="14"/>
  <c r="J12" i="14"/>
  <c r="J89" i="14" s="1"/>
  <c r="E7" i="14"/>
  <c r="J37" i="13"/>
  <c r="J36" i="13"/>
  <c r="AY106" i="1" s="1"/>
  <c r="J35" i="13"/>
  <c r="AX106" i="1"/>
  <c r="BI123" i="13"/>
  <c r="BH123" i="13"/>
  <c r="BG123" i="13"/>
  <c r="BE123" i="13"/>
  <c r="T123" i="13"/>
  <c r="R123" i="13"/>
  <c r="P123" i="13"/>
  <c r="BI122" i="13"/>
  <c r="BH122" i="13"/>
  <c r="BG122" i="13"/>
  <c r="BE122" i="13"/>
  <c r="T122" i="13"/>
  <c r="R122" i="13"/>
  <c r="P122" i="13"/>
  <c r="BI121" i="13"/>
  <c r="BH121" i="13"/>
  <c r="BG121" i="13"/>
  <c r="BE121" i="13"/>
  <c r="T121" i="13"/>
  <c r="R121" i="13"/>
  <c r="P121" i="13"/>
  <c r="J115" i="13"/>
  <c r="F115" i="13"/>
  <c r="F114" i="13"/>
  <c r="F112" i="13"/>
  <c r="E110" i="13"/>
  <c r="J92" i="13"/>
  <c r="F92" i="13"/>
  <c r="F91" i="13"/>
  <c r="F89" i="13"/>
  <c r="E87" i="13"/>
  <c r="J21" i="13"/>
  <c r="E21" i="13"/>
  <c r="J114" i="13"/>
  <c r="J20" i="13"/>
  <c r="J12" i="13"/>
  <c r="J89" i="13" s="1"/>
  <c r="E7" i="13"/>
  <c r="E108" i="13" s="1"/>
  <c r="J37" i="12"/>
  <c r="J36" i="12"/>
  <c r="AY105" i="1" s="1"/>
  <c r="J35" i="12"/>
  <c r="AX105" i="1" s="1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7" i="12"/>
  <c r="BH147" i="12"/>
  <c r="BG147" i="12"/>
  <c r="BE147" i="12"/>
  <c r="T147" i="12"/>
  <c r="T146" i="12"/>
  <c r="R147" i="12"/>
  <c r="R146" i="12" s="1"/>
  <c r="P147" i="12"/>
  <c r="P146" i="12" s="1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J126" i="12"/>
  <c r="F126" i="12"/>
  <c r="F125" i="12"/>
  <c r="F123" i="12"/>
  <c r="E121" i="12"/>
  <c r="J92" i="12"/>
  <c r="F92" i="12"/>
  <c r="F91" i="12"/>
  <c r="F89" i="12"/>
  <c r="E87" i="12"/>
  <c r="J21" i="12"/>
  <c r="E21" i="12"/>
  <c r="J91" i="12" s="1"/>
  <c r="J20" i="12"/>
  <c r="J12" i="12"/>
  <c r="J89" i="12"/>
  <c r="E7" i="12"/>
  <c r="E85" i="12" s="1"/>
  <c r="J37" i="11"/>
  <c r="J36" i="11"/>
  <c r="AY104" i="1"/>
  <c r="J35" i="11"/>
  <c r="AX104" i="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T130" i="11" s="1"/>
  <c r="R131" i="11"/>
  <c r="P131" i="11"/>
  <c r="BI128" i="11"/>
  <c r="BH128" i="11"/>
  <c r="BG128" i="11"/>
  <c r="BE128" i="11"/>
  <c r="T128" i="11"/>
  <c r="T127" i="11" s="1"/>
  <c r="R128" i="11"/>
  <c r="R127" i="11" s="1"/>
  <c r="P128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J119" i="11"/>
  <c r="F119" i="11"/>
  <c r="F118" i="11"/>
  <c r="F116" i="11"/>
  <c r="E114" i="11"/>
  <c r="J92" i="11"/>
  <c r="F92" i="11"/>
  <c r="F91" i="11"/>
  <c r="F89" i="11"/>
  <c r="E87" i="11"/>
  <c r="J21" i="11"/>
  <c r="E21" i="11"/>
  <c r="J118" i="11"/>
  <c r="J20" i="11"/>
  <c r="J12" i="11"/>
  <c r="J89" i="11" s="1"/>
  <c r="E7" i="11"/>
  <c r="E112" i="11" s="1"/>
  <c r="J37" i="10"/>
  <c r="J36" i="10"/>
  <c r="AY103" i="1" s="1"/>
  <c r="J35" i="10"/>
  <c r="AX103" i="1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5" i="10"/>
  <c r="BH125" i="10"/>
  <c r="BG125" i="10"/>
  <c r="BE125" i="10"/>
  <c r="T125" i="10"/>
  <c r="T124" i="10" s="1"/>
  <c r="T123" i="10" s="1"/>
  <c r="R125" i="10"/>
  <c r="R124" i="10" s="1"/>
  <c r="R123" i="10" s="1"/>
  <c r="P125" i="10"/>
  <c r="P124" i="10" s="1"/>
  <c r="P123" i="10" s="1"/>
  <c r="J119" i="10"/>
  <c r="F119" i="10"/>
  <c r="F118" i="10"/>
  <c r="F116" i="10"/>
  <c r="E114" i="10"/>
  <c r="J92" i="10"/>
  <c r="F92" i="10"/>
  <c r="F91" i="10"/>
  <c r="F89" i="10"/>
  <c r="E87" i="10"/>
  <c r="J21" i="10"/>
  <c r="E21" i="10"/>
  <c r="J118" i="10" s="1"/>
  <c r="J20" i="10"/>
  <c r="J12" i="10"/>
  <c r="J89" i="10"/>
  <c r="E7" i="10"/>
  <c r="E112" i="10" s="1"/>
  <c r="J37" i="9"/>
  <c r="J36" i="9"/>
  <c r="AY102" i="1"/>
  <c r="J35" i="9"/>
  <c r="AX102" i="1" s="1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5" i="9"/>
  <c r="BH125" i="9"/>
  <c r="BG125" i="9"/>
  <c r="BE125" i="9"/>
  <c r="T125" i="9"/>
  <c r="T124" i="9" s="1"/>
  <c r="T123" i="9" s="1"/>
  <c r="R125" i="9"/>
  <c r="R124" i="9"/>
  <c r="R123" i="9" s="1"/>
  <c r="P125" i="9"/>
  <c r="P124" i="9"/>
  <c r="P123" i="9"/>
  <c r="J119" i="9"/>
  <c r="F119" i="9"/>
  <c r="F118" i="9"/>
  <c r="F116" i="9"/>
  <c r="E114" i="9"/>
  <c r="J92" i="9"/>
  <c r="F92" i="9"/>
  <c r="F91" i="9"/>
  <c r="F89" i="9"/>
  <c r="E87" i="9"/>
  <c r="J21" i="9"/>
  <c r="E21" i="9"/>
  <c r="J91" i="9" s="1"/>
  <c r="J20" i="9"/>
  <c r="J12" i="9"/>
  <c r="J89" i="9"/>
  <c r="E7" i="9"/>
  <c r="E112" i="9"/>
  <c r="J37" i="8"/>
  <c r="J36" i="8"/>
  <c r="AY101" i="1" s="1"/>
  <c r="J35" i="8"/>
  <c r="AX101" i="1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4" i="8"/>
  <c r="BH174" i="8"/>
  <c r="BG174" i="8"/>
  <c r="BE174" i="8"/>
  <c r="T174" i="8"/>
  <c r="T173" i="8"/>
  <c r="R174" i="8"/>
  <c r="R173" i="8" s="1"/>
  <c r="P174" i="8"/>
  <c r="P173" i="8" s="1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J123" i="8"/>
  <c r="F123" i="8"/>
  <c r="F122" i="8"/>
  <c r="F120" i="8"/>
  <c r="E118" i="8"/>
  <c r="J92" i="8"/>
  <c r="F92" i="8"/>
  <c r="F91" i="8"/>
  <c r="F89" i="8"/>
  <c r="E87" i="8"/>
  <c r="J21" i="8"/>
  <c r="E21" i="8"/>
  <c r="J122" i="8"/>
  <c r="J20" i="8"/>
  <c r="J12" i="8"/>
  <c r="J120" i="8" s="1"/>
  <c r="E7" i="8"/>
  <c r="E85" i="8" s="1"/>
  <c r="J37" i="7"/>
  <c r="J36" i="7"/>
  <c r="AY100" i="1"/>
  <c r="J35" i="7"/>
  <c r="AX100" i="1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0" i="7"/>
  <c r="BH170" i="7"/>
  <c r="BG170" i="7"/>
  <c r="BE170" i="7"/>
  <c r="T170" i="7"/>
  <c r="T169" i="7"/>
  <c r="R170" i="7"/>
  <c r="R169" i="7"/>
  <c r="P170" i="7"/>
  <c r="P169" i="7" s="1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J123" i="7"/>
  <c r="F123" i="7"/>
  <c r="F122" i="7"/>
  <c r="F120" i="7"/>
  <c r="E118" i="7"/>
  <c r="J92" i="7"/>
  <c r="F92" i="7"/>
  <c r="F91" i="7"/>
  <c r="F89" i="7"/>
  <c r="E87" i="7"/>
  <c r="J21" i="7"/>
  <c r="E21" i="7"/>
  <c r="J122" i="7" s="1"/>
  <c r="J20" i="7"/>
  <c r="J12" i="7"/>
  <c r="J89" i="7" s="1"/>
  <c r="E7" i="7"/>
  <c r="E85" i="7" s="1"/>
  <c r="J37" i="6"/>
  <c r="J36" i="6"/>
  <c r="AY99" i="1" s="1"/>
  <c r="J35" i="6"/>
  <c r="AX99" i="1" s="1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4" i="6"/>
  <c r="BH194" i="6"/>
  <c r="BG194" i="6"/>
  <c r="BE194" i="6"/>
  <c r="T194" i="6"/>
  <c r="T193" i="6" s="1"/>
  <c r="R194" i="6"/>
  <c r="R193" i="6" s="1"/>
  <c r="P194" i="6"/>
  <c r="P193" i="6" s="1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78" i="6"/>
  <c r="BH178" i="6"/>
  <c r="BG178" i="6"/>
  <c r="BE178" i="6"/>
  <c r="T178" i="6"/>
  <c r="T177" i="6" s="1"/>
  <c r="R178" i="6"/>
  <c r="R177" i="6" s="1"/>
  <c r="P178" i="6"/>
  <c r="P177" i="6" s="1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0" i="6"/>
  <c r="BH160" i="6"/>
  <c r="BG160" i="6"/>
  <c r="BE160" i="6"/>
  <c r="T160" i="6"/>
  <c r="T159" i="6"/>
  <c r="R160" i="6"/>
  <c r="R159" i="6" s="1"/>
  <c r="P160" i="6"/>
  <c r="P159" i="6" s="1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J127" i="6"/>
  <c r="F127" i="6"/>
  <c r="F126" i="6"/>
  <c r="F124" i="6"/>
  <c r="E122" i="6"/>
  <c r="J92" i="6"/>
  <c r="F92" i="6"/>
  <c r="F91" i="6"/>
  <c r="F89" i="6"/>
  <c r="E87" i="6"/>
  <c r="J21" i="6"/>
  <c r="E21" i="6"/>
  <c r="J126" i="6" s="1"/>
  <c r="J20" i="6"/>
  <c r="J12" i="6"/>
  <c r="J124" i="6"/>
  <c r="E7" i="6"/>
  <c r="E85" i="6"/>
  <c r="J37" i="5"/>
  <c r="J36" i="5"/>
  <c r="AY98" i="1"/>
  <c r="J35" i="5"/>
  <c r="AX98" i="1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7" i="5"/>
  <c r="BH147" i="5"/>
  <c r="BG147" i="5"/>
  <c r="BE147" i="5"/>
  <c r="T147" i="5"/>
  <c r="T146" i="5"/>
  <c r="R147" i="5"/>
  <c r="R146" i="5"/>
  <c r="P147" i="5"/>
  <c r="P146" i="5" s="1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20" i="5"/>
  <c r="F120" i="5"/>
  <c r="F119" i="5"/>
  <c r="F117" i="5"/>
  <c r="E115" i="5"/>
  <c r="J92" i="5"/>
  <c r="F92" i="5"/>
  <c r="F91" i="5"/>
  <c r="F89" i="5"/>
  <c r="E87" i="5"/>
  <c r="J21" i="5"/>
  <c r="E21" i="5"/>
  <c r="J91" i="5" s="1"/>
  <c r="J20" i="5"/>
  <c r="J12" i="5"/>
  <c r="J89" i="5" s="1"/>
  <c r="E7" i="5"/>
  <c r="E113" i="5" s="1"/>
  <c r="J37" i="4"/>
  <c r="J36" i="4"/>
  <c r="AY97" i="1"/>
  <c r="J35" i="4"/>
  <c r="AX97" i="1"/>
  <c r="BI151" i="4"/>
  <c r="BH151" i="4"/>
  <c r="BG151" i="4"/>
  <c r="BE151" i="4"/>
  <c r="T151" i="4"/>
  <c r="T150" i="4"/>
  <c r="R151" i="4"/>
  <c r="R150" i="4" s="1"/>
  <c r="P151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J116" i="4"/>
  <c r="F116" i="4"/>
  <c r="F115" i="4"/>
  <c r="F113" i="4"/>
  <c r="E111" i="4"/>
  <c r="J92" i="4"/>
  <c r="F92" i="4"/>
  <c r="F91" i="4"/>
  <c r="F89" i="4"/>
  <c r="E87" i="4"/>
  <c r="J21" i="4"/>
  <c r="E21" i="4"/>
  <c r="J115" i="4"/>
  <c r="J20" i="4"/>
  <c r="J12" i="4"/>
  <c r="J89" i="4" s="1"/>
  <c r="E7" i="4"/>
  <c r="E109" i="4" s="1"/>
  <c r="J37" i="3"/>
  <c r="J36" i="3"/>
  <c r="AY96" i="1" s="1"/>
  <c r="J35" i="3"/>
  <c r="AX96" i="1" s="1"/>
  <c r="BI158" i="3"/>
  <c r="BH158" i="3"/>
  <c r="BG158" i="3"/>
  <c r="BE158" i="3"/>
  <c r="T158" i="3"/>
  <c r="T157" i="3"/>
  <c r="R158" i="3"/>
  <c r="R157" i="3"/>
  <c r="P158" i="3"/>
  <c r="P157" i="3" s="1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J120" i="3"/>
  <c r="F120" i="3"/>
  <c r="F119" i="3"/>
  <c r="F117" i="3"/>
  <c r="E115" i="3"/>
  <c r="J92" i="3"/>
  <c r="F92" i="3"/>
  <c r="F91" i="3"/>
  <c r="F89" i="3"/>
  <c r="E87" i="3"/>
  <c r="J21" i="3"/>
  <c r="E21" i="3"/>
  <c r="J119" i="3" s="1"/>
  <c r="J20" i="3"/>
  <c r="J12" i="3"/>
  <c r="J117" i="3"/>
  <c r="E7" i="3"/>
  <c r="E113" i="3" s="1"/>
  <c r="J37" i="2"/>
  <c r="J36" i="2"/>
  <c r="AY95" i="1"/>
  <c r="J35" i="2"/>
  <c r="AX95" i="1"/>
  <c r="BI143" i="2"/>
  <c r="BH143" i="2"/>
  <c r="BG143" i="2"/>
  <c r="BE143" i="2"/>
  <c r="T143" i="2"/>
  <c r="T142" i="2" s="1"/>
  <c r="R143" i="2"/>
  <c r="R142" i="2"/>
  <c r="P143" i="2"/>
  <c r="P142" i="2"/>
  <c r="BI141" i="2"/>
  <c r="BH141" i="2"/>
  <c r="BG141" i="2"/>
  <c r="BE141" i="2"/>
  <c r="T141" i="2"/>
  <c r="T140" i="2" s="1"/>
  <c r="R141" i="2"/>
  <c r="R140" i="2" s="1"/>
  <c r="P141" i="2"/>
  <c r="P140" i="2"/>
  <c r="BI139" i="2"/>
  <c r="BH139" i="2"/>
  <c r="BG139" i="2"/>
  <c r="BE139" i="2"/>
  <c r="T139" i="2"/>
  <c r="T138" i="2" s="1"/>
  <c r="R139" i="2"/>
  <c r="R138" i="2" s="1"/>
  <c r="P139" i="2"/>
  <c r="P138" i="2" s="1"/>
  <c r="BI137" i="2"/>
  <c r="BH137" i="2"/>
  <c r="BG137" i="2"/>
  <c r="BE137" i="2"/>
  <c r="T137" i="2"/>
  <c r="T136" i="2"/>
  <c r="R137" i="2"/>
  <c r="R136" i="2" s="1"/>
  <c r="P137" i="2"/>
  <c r="P136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J119" i="2"/>
  <c r="F119" i="2"/>
  <c r="F118" i="2"/>
  <c r="F116" i="2"/>
  <c r="E114" i="2"/>
  <c r="J92" i="2"/>
  <c r="F92" i="2"/>
  <c r="F91" i="2"/>
  <c r="F89" i="2"/>
  <c r="E87" i="2"/>
  <c r="J21" i="2"/>
  <c r="E21" i="2"/>
  <c r="J91" i="2" s="1"/>
  <c r="J20" i="2"/>
  <c r="J12" i="2"/>
  <c r="J116" i="2" s="1"/>
  <c r="E7" i="2"/>
  <c r="E112" i="2"/>
  <c r="L90" i="1"/>
  <c r="AM90" i="1"/>
  <c r="AM89" i="1"/>
  <c r="L89" i="1"/>
  <c r="AM87" i="1"/>
  <c r="L87" i="1"/>
  <c r="L85" i="1"/>
  <c r="L84" i="1"/>
  <c r="BK141" i="2"/>
  <c r="J130" i="2"/>
  <c r="J129" i="2"/>
  <c r="J137" i="2"/>
  <c r="BK153" i="3"/>
  <c r="J143" i="3"/>
  <c r="J136" i="3"/>
  <c r="BK146" i="3"/>
  <c r="J147" i="3"/>
  <c r="BK143" i="3"/>
  <c r="BK147" i="4"/>
  <c r="BK145" i="4"/>
  <c r="J138" i="4"/>
  <c r="BK123" i="4"/>
  <c r="BK149" i="4"/>
  <c r="BK125" i="4"/>
  <c r="J130" i="4"/>
  <c r="J137" i="5"/>
  <c r="BK162" i="5"/>
  <c r="BK160" i="5"/>
  <c r="J152" i="5"/>
  <c r="BK147" i="5"/>
  <c r="J145" i="5"/>
  <c r="J143" i="5"/>
  <c r="J163" i="5"/>
  <c r="BK151" i="5"/>
  <c r="BK138" i="5"/>
  <c r="BK127" i="5"/>
  <c r="J151" i="5"/>
  <c r="BK137" i="5"/>
  <c r="J159" i="5"/>
  <c r="BK129" i="5"/>
  <c r="J150" i="5"/>
  <c r="J162" i="5"/>
  <c r="J155" i="5"/>
  <c r="J126" i="5"/>
  <c r="BK149" i="6"/>
  <c r="J166" i="6"/>
  <c r="BK138" i="6"/>
  <c r="BK185" i="6"/>
  <c r="BK152" i="6"/>
  <c r="J167" i="6"/>
  <c r="BK146" i="6"/>
  <c r="BK187" i="6"/>
  <c r="BK150" i="6"/>
  <c r="BK178" i="6"/>
  <c r="BK188" i="6"/>
  <c r="J142" i="6"/>
  <c r="BK167" i="6"/>
  <c r="J174" i="6"/>
  <c r="BK144" i="6"/>
  <c r="J177" i="7"/>
  <c r="J176" i="7"/>
  <c r="BK170" i="7"/>
  <c r="BK149" i="7"/>
  <c r="J179" i="7"/>
  <c r="J155" i="7"/>
  <c r="BK137" i="7"/>
  <c r="J152" i="7"/>
  <c r="BK155" i="7"/>
  <c r="BK129" i="7"/>
  <c r="BK141" i="7"/>
  <c r="J139" i="7"/>
  <c r="BK135" i="8"/>
  <c r="J143" i="8"/>
  <c r="BK152" i="8"/>
  <c r="J169" i="8"/>
  <c r="J138" i="8"/>
  <c r="J156" i="8"/>
  <c r="BK147" i="8"/>
  <c r="J149" i="8"/>
  <c r="BK182" i="8"/>
  <c r="BK149" i="8"/>
  <c r="BK160" i="8"/>
  <c r="J161" i="8"/>
  <c r="J154" i="9"/>
  <c r="J128" i="9"/>
  <c r="BK142" i="9"/>
  <c r="BK166" i="9"/>
  <c r="J130" i="9"/>
  <c r="BK139" i="9"/>
  <c r="J163" i="9"/>
  <c r="J138" i="9"/>
  <c r="J170" i="9"/>
  <c r="J142" i="9"/>
  <c r="BK157" i="9"/>
  <c r="BK154" i="9"/>
  <c r="BK136" i="9"/>
  <c r="BK147" i="9"/>
  <c r="J165" i="10"/>
  <c r="BK143" i="10"/>
  <c r="BK166" i="10"/>
  <c r="J170" i="10"/>
  <c r="J127" i="10"/>
  <c r="J145" i="10"/>
  <c r="J147" i="10"/>
  <c r="BK158" i="10"/>
  <c r="J137" i="10"/>
  <c r="J136" i="10"/>
  <c r="J157" i="10"/>
  <c r="BK130" i="10"/>
  <c r="BK171" i="11"/>
  <c r="J170" i="11"/>
  <c r="J140" i="11"/>
  <c r="J161" i="11"/>
  <c r="BK152" i="11"/>
  <c r="J136" i="11"/>
  <c r="J165" i="11"/>
  <c r="BK144" i="11"/>
  <c r="J174" i="11"/>
  <c r="J177" i="11"/>
  <c r="BK156" i="11"/>
  <c r="BK133" i="11"/>
  <c r="J155" i="11"/>
  <c r="BK167" i="12"/>
  <c r="BK150" i="12"/>
  <c r="BK144" i="12"/>
  <c r="BK157" i="12"/>
  <c r="BK166" i="12"/>
  <c r="J154" i="12"/>
  <c r="J157" i="12"/>
  <c r="J144" i="12"/>
  <c r="J122" i="13"/>
  <c r="BK125" i="2"/>
  <c r="BK132" i="2"/>
  <c r="AS94" i="1"/>
  <c r="BK148" i="3"/>
  <c r="J156" i="3"/>
  <c r="J132" i="3"/>
  <c r="BK155" i="3"/>
  <c r="J131" i="3"/>
  <c r="J134" i="4"/>
  <c r="J129" i="4"/>
  <c r="BK134" i="4"/>
  <c r="BK135" i="4"/>
  <c r="BK126" i="4"/>
  <c r="BK122" i="4"/>
  <c r="BK157" i="5"/>
  <c r="J141" i="5"/>
  <c r="J158" i="5"/>
  <c r="J130" i="5"/>
  <c r="BK128" i="5"/>
  <c r="J132" i="5"/>
  <c r="J150" i="6"/>
  <c r="BK165" i="6"/>
  <c r="BK135" i="6"/>
  <c r="J155" i="6"/>
  <c r="J181" i="6"/>
  <c r="BK147" i="6"/>
  <c r="J175" i="6"/>
  <c r="J148" i="6"/>
  <c r="BK175" i="6"/>
  <c r="BK196" i="6"/>
  <c r="J137" i="6"/>
  <c r="J171" i="6"/>
  <c r="BK162" i="6"/>
  <c r="J157" i="6"/>
  <c r="J132" i="7"/>
  <c r="J174" i="7"/>
  <c r="J161" i="7"/>
  <c r="BK142" i="7"/>
  <c r="J164" i="7"/>
  <c r="J143" i="7"/>
  <c r="BK179" i="7"/>
  <c r="BK130" i="7"/>
  <c r="J165" i="7"/>
  <c r="J147" i="7"/>
  <c r="BK133" i="8"/>
  <c r="BK171" i="8"/>
  <c r="J167" i="8"/>
  <c r="BK166" i="8"/>
  <c r="BK165" i="8"/>
  <c r="J164" i="8"/>
  <c r="BK163" i="8"/>
  <c r="BK157" i="8"/>
  <c r="BK143" i="8"/>
  <c r="BK142" i="8"/>
  <c r="J140" i="8"/>
  <c r="J152" i="8"/>
  <c r="BK164" i="8"/>
  <c r="BK131" i="8"/>
  <c r="BK144" i="8"/>
  <c r="J159" i="8"/>
  <c r="BK159" i="8"/>
  <c r="BK177" i="8"/>
  <c r="BK151" i="9"/>
  <c r="J125" i="9"/>
  <c r="BK133" i="9"/>
  <c r="J146" i="9"/>
  <c r="BK152" i="9"/>
  <c r="J166" i="9"/>
  <c r="J136" i="9"/>
  <c r="BK148" i="9"/>
  <c r="J171" i="9"/>
  <c r="J158" i="9"/>
  <c r="BK146" i="9"/>
  <c r="J149" i="9"/>
  <c r="BK169" i="10"/>
  <c r="BK142" i="10"/>
  <c r="BK152" i="10"/>
  <c r="J142" i="10"/>
  <c r="J150" i="10"/>
  <c r="J144" i="10"/>
  <c r="BK145" i="10"/>
  <c r="J169" i="10"/>
  <c r="J162" i="10"/>
  <c r="BK157" i="10"/>
  <c r="J172" i="11"/>
  <c r="BK143" i="11"/>
  <c r="J159" i="11"/>
  <c r="J173" i="11"/>
  <c r="J126" i="11"/>
  <c r="BK146" i="11"/>
  <c r="J167" i="11"/>
  <c r="BK148" i="11"/>
  <c r="J163" i="11"/>
  <c r="J171" i="11"/>
  <c r="J138" i="11"/>
  <c r="BK128" i="11"/>
  <c r="J169" i="12"/>
  <c r="BK141" i="12"/>
  <c r="BK173" i="12"/>
  <c r="J141" i="12"/>
  <c r="BK163" i="12"/>
  <c r="BK152" i="12"/>
  <c r="BK145" i="12"/>
  <c r="J145" i="12"/>
  <c r="J126" i="2"/>
  <c r="J125" i="2"/>
  <c r="J139" i="2"/>
  <c r="BK133" i="2"/>
  <c r="J144" i="3"/>
  <c r="BK151" i="3"/>
  <c r="J137" i="3"/>
  <c r="BK140" i="3"/>
  <c r="J158" i="3"/>
  <c r="BK156" i="3"/>
  <c r="BK129" i="3"/>
  <c r="J126" i="4"/>
  <c r="J133" i="4"/>
  <c r="BK131" i="4"/>
  <c r="J127" i="4"/>
  <c r="BK151" i="4"/>
  <c r="J146" i="4"/>
  <c r="BK163" i="5"/>
  <c r="BK161" i="5"/>
  <c r="BK164" i="5"/>
  <c r="BK145" i="5"/>
  <c r="BK159" i="5"/>
  <c r="J129" i="5"/>
  <c r="J178" i="6"/>
  <c r="J187" i="6"/>
  <c r="BK164" i="6"/>
  <c r="J134" i="6"/>
  <c r="J186" i="6"/>
  <c r="BK139" i="6"/>
  <c r="J188" i="6"/>
  <c r="J162" i="6"/>
  <c r="BK191" i="6"/>
  <c r="BK172" i="6"/>
  <c r="BK145" i="6"/>
  <c r="BK133" i="6"/>
  <c r="BK155" i="6"/>
  <c r="BK176" i="6"/>
  <c r="J146" i="6"/>
  <c r="J196" i="6"/>
  <c r="BK170" i="6"/>
  <c r="J183" i="6"/>
  <c r="J149" i="6"/>
  <c r="BK166" i="7"/>
  <c r="BK140" i="7"/>
  <c r="J162" i="7"/>
  <c r="BK156" i="7"/>
  <c r="BK162" i="7"/>
  <c r="BK161" i="7"/>
  <c r="J137" i="7"/>
  <c r="BK165" i="7"/>
  <c r="J142" i="7"/>
  <c r="BK133" i="7"/>
  <c r="J167" i="7"/>
  <c r="BK177" i="7"/>
  <c r="BK132" i="7"/>
  <c r="BK163" i="7"/>
  <c r="J157" i="7"/>
  <c r="J139" i="8"/>
  <c r="J144" i="8"/>
  <c r="J154" i="8"/>
  <c r="J181" i="8"/>
  <c r="BK170" i="8"/>
  <c r="BK151" i="8"/>
  <c r="J166" i="8"/>
  <c r="J178" i="8"/>
  <c r="BK178" i="8"/>
  <c r="BK148" i="8"/>
  <c r="J141" i="8"/>
  <c r="J172" i="8"/>
  <c r="J146" i="8"/>
  <c r="BK172" i="8"/>
  <c r="BK154" i="8"/>
  <c r="J133" i="8"/>
  <c r="BK149" i="9"/>
  <c r="BK129" i="9"/>
  <c r="BK156" i="9"/>
  <c r="J168" i="9"/>
  <c r="J145" i="9"/>
  <c r="BK163" i="9"/>
  <c r="BK138" i="9"/>
  <c r="J161" i="9"/>
  <c r="J147" i="9"/>
  <c r="J167" i="9"/>
  <c r="J143" i="9"/>
  <c r="BK160" i="9"/>
  <c r="BK165" i="9"/>
  <c r="BK153" i="9"/>
  <c r="J139" i="9"/>
  <c r="J160" i="9"/>
  <c r="J148" i="9"/>
  <c r="BK172" i="10"/>
  <c r="J158" i="10"/>
  <c r="BK136" i="10"/>
  <c r="BK159" i="10"/>
  <c r="BK171" i="10"/>
  <c r="BK135" i="10"/>
  <c r="J151" i="10"/>
  <c r="J153" i="10"/>
  <c r="J156" i="10"/>
  <c r="BK149" i="10"/>
  <c r="J171" i="10"/>
  <c r="BK137" i="10"/>
  <c r="J131" i="10"/>
  <c r="BK132" i="10"/>
  <c r="BK150" i="11"/>
  <c r="BK145" i="11"/>
  <c r="BK165" i="11"/>
  <c r="J133" i="11"/>
  <c r="J147" i="11"/>
  <c r="J179" i="11"/>
  <c r="BK147" i="11"/>
  <c r="BK178" i="11"/>
  <c r="J150" i="11"/>
  <c r="BK177" i="11"/>
  <c r="J151" i="11"/>
  <c r="BK167" i="11"/>
  <c r="BK137" i="11"/>
  <c r="J149" i="11"/>
  <c r="BK164" i="11"/>
  <c r="J172" i="12"/>
  <c r="J162" i="12"/>
  <c r="BK171" i="12"/>
  <c r="J136" i="12"/>
  <c r="J152" i="12"/>
  <c r="J132" i="12"/>
  <c r="BK169" i="12"/>
  <c r="J173" i="12"/>
  <c r="J139" i="12"/>
  <c r="J160" i="12"/>
  <c r="J121" i="13"/>
  <c r="J128" i="2"/>
  <c r="J133" i="2"/>
  <c r="J143" i="2"/>
  <c r="BK134" i="2"/>
  <c r="J146" i="3"/>
  <c r="J153" i="3"/>
  <c r="BK139" i="3"/>
  <c r="BK126" i="3"/>
  <c r="J126" i="3"/>
  <c r="BK142" i="3"/>
  <c r="J138" i="3"/>
  <c r="BK128" i="4"/>
  <c r="BK133" i="4"/>
  <c r="J143" i="4"/>
  <c r="J136" i="4"/>
  <c r="BK144" i="4"/>
  <c r="BK124" i="4"/>
  <c r="BK136" i="5"/>
  <c r="J165" i="5"/>
  <c r="J140" i="5"/>
  <c r="BK126" i="5"/>
  <c r="BK155" i="5"/>
  <c r="BK150" i="5"/>
  <c r="J136" i="5"/>
  <c r="J138" i="5"/>
  <c r="BK131" i="5"/>
  <c r="J127" i="5"/>
  <c r="BK153" i="5"/>
  <c r="J191" i="6"/>
  <c r="BK137" i="6"/>
  <c r="BK168" i="6"/>
  <c r="J152" i="6"/>
  <c r="J133" i="6"/>
  <c r="BK158" i="6"/>
  <c r="BK136" i="6"/>
  <c r="J164" i="6"/>
  <c r="J139" i="6"/>
  <c r="J173" i="6"/>
  <c r="J143" i="6"/>
  <c r="BK156" i="6"/>
  <c r="BK171" i="6"/>
  <c r="BK200" i="6"/>
  <c r="BK166" i="6"/>
  <c r="J170" i="6"/>
  <c r="J145" i="6"/>
  <c r="J148" i="7"/>
  <c r="BK168" i="7"/>
  <c r="J134" i="7"/>
  <c r="BK147" i="7"/>
  <c r="J160" i="7"/>
  <c r="J138" i="7"/>
  <c r="BK176" i="7"/>
  <c r="BK154" i="7"/>
  <c r="J129" i="7"/>
  <c r="BK135" i="7"/>
  <c r="J166" i="7"/>
  <c r="J133" i="7"/>
  <c r="BK157" i="7"/>
  <c r="J177" i="8"/>
  <c r="J180" i="8"/>
  <c r="J136" i="8"/>
  <c r="BK139" i="8"/>
  <c r="BK155" i="8"/>
  <c r="J163" i="8"/>
  <c r="BK146" i="8"/>
  <c r="BK181" i="8"/>
  <c r="J132" i="8"/>
  <c r="J157" i="8"/>
  <c r="J151" i="8"/>
  <c r="J141" i="9"/>
  <c r="J169" i="9"/>
  <c r="BK171" i="9"/>
  <c r="J137" i="9"/>
  <c r="J131" i="9"/>
  <c r="J153" i="9"/>
  <c r="J172" i="9"/>
  <c r="BK170" i="9"/>
  <c r="J129" i="9"/>
  <c r="J164" i="9"/>
  <c r="BK167" i="9"/>
  <c r="BK150" i="9"/>
  <c r="J164" i="10"/>
  <c r="BK150" i="10"/>
  <c r="BK129" i="10"/>
  <c r="BK147" i="10"/>
  <c r="J166" i="10"/>
  <c r="BK125" i="10"/>
  <c r="J163" i="10"/>
  <c r="J128" i="10"/>
  <c r="BK168" i="10"/>
  <c r="BK170" i="10"/>
  <c r="J138" i="10"/>
  <c r="J153" i="11"/>
  <c r="BK142" i="11"/>
  <c r="J143" i="11"/>
  <c r="J166" i="11"/>
  <c r="BK131" i="11"/>
  <c r="J135" i="11"/>
  <c r="J157" i="11"/>
  <c r="J180" i="11"/>
  <c r="BK172" i="11"/>
  <c r="J146" i="11"/>
  <c r="BK180" i="11"/>
  <c r="J156" i="11"/>
  <c r="BK147" i="12"/>
  <c r="J137" i="12"/>
  <c r="BK142" i="12"/>
  <c r="BK162" i="12"/>
  <c r="BK158" i="12"/>
  <c r="BK133" i="12"/>
  <c r="J147" i="12"/>
  <c r="J177" i="12"/>
  <c r="J139" i="3"/>
  <c r="J140" i="3"/>
  <c r="J154" i="3"/>
  <c r="J141" i="4"/>
  <c r="J139" i="4"/>
  <c r="BK132" i="4"/>
  <c r="BK143" i="4"/>
  <c r="BK136" i="4"/>
  <c r="BK129" i="4"/>
  <c r="BK139" i="2"/>
  <c r="BK129" i="2"/>
  <c r="J131" i="2"/>
  <c r="J151" i="3"/>
  <c r="J127" i="3"/>
  <c r="BK138" i="3"/>
  <c r="BK137" i="3"/>
  <c r="BK149" i="3"/>
  <c r="J135" i="3"/>
  <c r="J149" i="4"/>
  <c r="J147" i="4"/>
  <c r="BK139" i="4"/>
  <c r="J142" i="4"/>
  <c r="J148" i="4"/>
  <c r="J123" i="4"/>
  <c r="J128" i="5"/>
  <c r="J135" i="5"/>
  <c r="J161" i="5"/>
  <c r="BK132" i="5"/>
  <c r="BK156" i="5"/>
  <c r="J142" i="5"/>
  <c r="BK140" i="5"/>
  <c r="BK165" i="5"/>
  <c r="J147" i="5"/>
  <c r="J156" i="5"/>
  <c r="BK142" i="5"/>
  <c r="J176" i="6"/>
  <c r="BK182" i="6"/>
  <c r="J144" i="6"/>
  <c r="J190" i="6"/>
  <c r="BK142" i="6"/>
  <c r="BK174" i="6"/>
  <c r="BK153" i="6"/>
  <c r="BK183" i="6"/>
  <c r="BK160" i="6"/>
  <c r="BK134" i="6"/>
  <c r="J199" i="6"/>
  <c r="J147" i="6"/>
  <c r="BK194" i="6"/>
  <c r="BK186" i="6"/>
  <c r="BK148" i="6"/>
  <c r="J156" i="6"/>
  <c r="J173" i="7"/>
  <c r="J135" i="7"/>
  <c r="J131" i="7"/>
  <c r="BK146" i="7"/>
  <c r="BK136" i="7"/>
  <c r="BK151" i="7"/>
  <c r="BK131" i="7"/>
  <c r="J141" i="7"/>
  <c r="BK159" i="7"/>
  <c r="BK173" i="7"/>
  <c r="J170" i="7"/>
  <c r="J148" i="8"/>
  <c r="BK130" i="8"/>
  <c r="BK169" i="8"/>
  <c r="J171" i="8"/>
  <c r="BK168" i="8"/>
  <c r="BK167" i="8"/>
  <c r="BK180" i="8"/>
  <c r="J182" i="8"/>
  <c r="J147" i="8"/>
  <c r="J130" i="8"/>
  <c r="J183" i="8"/>
  <c r="BK137" i="8"/>
  <c r="BK169" i="9"/>
  <c r="BK140" i="9"/>
  <c r="BK173" i="9"/>
  <c r="BK131" i="9"/>
  <c r="J156" i="9"/>
  <c r="BK164" i="9"/>
  <c r="J132" i="9"/>
  <c r="J152" i="9"/>
  <c r="BK134" i="9"/>
  <c r="BK145" i="9"/>
  <c r="BK141" i="9"/>
  <c r="J134" i="9"/>
  <c r="J155" i="9"/>
  <c r="BK155" i="9"/>
  <c r="BK161" i="9"/>
  <c r="J151" i="9"/>
  <c r="BK125" i="9"/>
  <c r="J152" i="10"/>
  <c r="BK139" i="10"/>
  <c r="BK165" i="10"/>
  <c r="J168" i="10"/>
  <c r="J130" i="10"/>
  <c r="BK162" i="10"/>
  <c r="J148" i="10"/>
  <c r="BK127" i="10"/>
  <c r="BK164" i="10"/>
  <c r="BK138" i="10"/>
  <c r="BK156" i="10"/>
  <c r="BK155" i="11"/>
  <c r="J144" i="11"/>
  <c r="J158" i="11"/>
  <c r="J164" i="11"/>
  <c r="BK160" i="11"/>
  <c r="BK179" i="11"/>
  <c r="J128" i="11"/>
  <c r="J162" i="11"/>
  <c r="BK173" i="11"/>
  <c r="J142" i="11"/>
  <c r="J148" i="11"/>
  <c r="BK135" i="11"/>
  <c r="J176" i="12"/>
  <c r="BK160" i="12"/>
  <c r="J163" i="12"/>
  <c r="J151" i="12"/>
  <c r="BK177" i="12"/>
  <c r="J164" i="12"/>
  <c r="J134" i="12"/>
  <c r="BK123" i="13"/>
  <c r="BK135" i="2"/>
  <c r="J135" i="2"/>
  <c r="J132" i="2"/>
  <c r="J141" i="2"/>
  <c r="BK128" i="2"/>
  <c r="BK158" i="3"/>
  <c r="BK147" i="3"/>
  <c r="J149" i="3"/>
  <c r="J142" i="3"/>
  <c r="J133" i="3"/>
  <c r="BK150" i="3"/>
  <c r="BK136" i="3"/>
  <c r="BK146" i="4"/>
  <c r="J124" i="4"/>
  <c r="J140" i="4"/>
  <c r="J125" i="4"/>
  <c r="J135" i="4"/>
  <c r="BK141" i="5"/>
  <c r="J153" i="5"/>
  <c r="BK144" i="5"/>
  <c r="BK152" i="5"/>
  <c r="J194" i="6"/>
  <c r="J141" i="6"/>
  <c r="BK181" i="6"/>
  <c r="BK143" i="6"/>
  <c r="BK184" i="6"/>
  <c r="J138" i="6"/>
  <c r="BK173" i="6"/>
  <c r="BK141" i="6"/>
  <c r="J182" i="6"/>
  <c r="J158" i="6"/>
  <c r="BK157" i="6"/>
  <c r="J185" i="6"/>
  <c r="J136" i="6"/>
  <c r="J172" i="6"/>
  <c r="J169" i="6"/>
  <c r="J135" i="6"/>
  <c r="J146" i="7"/>
  <c r="J156" i="7"/>
  <c r="J144" i="7"/>
  <c r="BK144" i="7"/>
  <c r="J130" i="7"/>
  <c r="J163" i="7"/>
  <c r="BK138" i="7"/>
  <c r="J168" i="7"/>
  <c r="J178" i="7"/>
  <c r="J151" i="7"/>
  <c r="BK164" i="7"/>
  <c r="BK174" i="7"/>
  <c r="BK141" i="8"/>
  <c r="J162" i="8"/>
  <c r="J155" i="8"/>
  <c r="J170" i="8"/>
  <c r="J137" i="8"/>
  <c r="J165" i="8"/>
  <c r="BK162" i="8"/>
  <c r="BK156" i="8"/>
  <c r="BK183" i="8"/>
  <c r="J131" i="8"/>
  <c r="BK161" i="8"/>
  <c r="BK134" i="8"/>
  <c r="BK168" i="9"/>
  <c r="J135" i="9"/>
  <c r="J157" i="9"/>
  <c r="J165" i="9"/>
  <c r="BK172" i="9"/>
  <c r="J133" i="9"/>
  <c r="BK143" i="9"/>
  <c r="J173" i="9"/>
  <c r="BK144" i="9"/>
  <c r="BK158" i="9"/>
  <c r="BK137" i="9"/>
  <c r="BK135" i="9"/>
  <c r="BK128" i="9"/>
  <c r="J159" i="10"/>
  <c r="J146" i="10"/>
  <c r="BK128" i="10"/>
  <c r="BK141" i="10"/>
  <c r="J133" i="10"/>
  <c r="BK163" i="10"/>
  <c r="J141" i="10"/>
  <c r="BK146" i="10"/>
  <c r="BK148" i="10"/>
  <c r="J172" i="10"/>
  <c r="J160" i="10"/>
  <c r="J161" i="10"/>
  <c r="BK131" i="10"/>
  <c r="BK158" i="11"/>
  <c r="J175" i="11"/>
  <c r="BK141" i="11"/>
  <c r="BK139" i="11"/>
  <c r="BK169" i="11"/>
  <c r="BK138" i="11"/>
  <c r="BK166" i="11"/>
  <c r="J137" i="11"/>
  <c r="J178" i="11"/>
  <c r="BK163" i="11"/>
  <c r="J176" i="11"/>
  <c r="BK161" i="11"/>
  <c r="J168" i="12"/>
  <c r="J142" i="12"/>
  <c r="BK154" i="12"/>
  <c r="BK165" i="12"/>
  <c r="J140" i="12"/>
  <c r="BK132" i="12"/>
  <c r="BK134" i="12"/>
  <c r="BK156" i="12"/>
  <c r="J156" i="12"/>
  <c r="BK121" i="13"/>
  <c r="BK131" i="2"/>
  <c r="BK130" i="2"/>
  <c r="BK127" i="2"/>
  <c r="J150" i="3"/>
  <c r="J148" i="3"/>
  <c r="BK154" i="3"/>
  <c r="BK144" i="3"/>
  <c r="BK134" i="3"/>
  <c r="BK128" i="3"/>
  <c r="J128" i="3"/>
  <c r="BK148" i="4"/>
  <c r="BK142" i="4"/>
  <c r="J144" i="4"/>
  <c r="J145" i="4"/>
  <c r="J132" i="4"/>
  <c r="J128" i="4"/>
  <c r="BK151" i="10"/>
  <c r="J139" i="10"/>
  <c r="BK144" i="10"/>
  <c r="J154" i="10"/>
  <c r="J149" i="10"/>
  <c r="J129" i="10"/>
  <c r="BK154" i="10"/>
  <c r="BK161" i="10"/>
  <c r="J167" i="10"/>
  <c r="J143" i="10"/>
  <c r="BK174" i="11"/>
  <c r="BK151" i="11"/>
  <c r="J160" i="11"/>
  <c r="J132" i="11"/>
  <c r="BK154" i="11"/>
  <c r="BK159" i="11"/>
  <c r="BK149" i="11"/>
  <c r="J169" i="11"/>
  <c r="J152" i="11"/>
  <c r="J131" i="11"/>
  <c r="BK176" i="11"/>
  <c r="BK125" i="11"/>
  <c r="BK170" i="11"/>
  <c r="J141" i="11"/>
  <c r="BK132" i="11"/>
  <c r="J139" i="11"/>
  <c r="BK126" i="11"/>
  <c r="J167" i="12"/>
  <c r="BK151" i="12"/>
  <c r="BK153" i="12"/>
  <c r="J166" i="12"/>
  <c r="J158" i="12"/>
  <c r="BK139" i="12"/>
  <c r="BK159" i="12"/>
  <c r="J165" i="12"/>
  <c r="J159" i="12"/>
  <c r="BK140" i="12"/>
  <c r="BK168" i="12"/>
  <c r="J133" i="12"/>
  <c r="J123" i="13"/>
  <c r="J129" i="3"/>
  <c r="J134" i="3"/>
  <c r="BK140" i="4"/>
  <c r="BK137" i="4"/>
  <c r="J151" i="4"/>
  <c r="BK127" i="4"/>
  <c r="J131" i="4"/>
  <c r="BK135" i="5"/>
  <c r="J131" i="5"/>
  <c r="J160" i="5"/>
  <c r="J133" i="5"/>
  <c r="BK158" i="5"/>
  <c r="BK154" i="5"/>
  <c r="BK130" i="5"/>
  <c r="BK133" i="5"/>
  <c r="J154" i="5"/>
  <c r="J144" i="5"/>
  <c r="J157" i="5"/>
  <c r="BK143" i="5"/>
  <c r="J165" i="6"/>
  <c r="J184" i="6"/>
  <c r="BK163" i="6"/>
  <c r="J197" i="6"/>
  <c r="J168" i="6"/>
  <c r="BK197" i="6"/>
  <c r="J163" i="6"/>
  <c r="BK190" i="6"/>
  <c r="BK169" i="6"/>
  <c r="J140" i="6"/>
  <c r="J200" i="6"/>
  <c r="J153" i="6"/>
  <c r="BK199" i="6"/>
  <c r="BK140" i="6"/>
  <c r="J160" i="6"/>
  <c r="BK167" i="7"/>
  <c r="BK139" i="7"/>
  <c r="J140" i="7"/>
  <c r="BK148" i="7"/>
  <c r="J149" i="7"/>
  <c r="BK143" i="7"/>
  <c r="BK178" i="7"/>
  <c r="BK152" i="7"/>
  <c r="BK134" i="7"/>
  <c r="J136" i="7"/>
  <c r="BK160" i="7"/>
  <c r="J159" i="7"/>
  <c r="J154" i="7"/>
  <c r="BK140" i="8"/>
  <c r="J160" i="8"/>
  <c r="J168" i="8"/>
  <c r="BK138" i="8"/>
  <c r="J135" i="8"/>
  <c r="J134" i="8"/>
  <c r="J129" i="8"/>
  <c r="BK129" i="8"/>
  <c r="J142" i="8"/>
  <c r="J174" i="8"/>
  <c r="BK174" i="8"/>
  <c r="BK136" i="8"/>
  <c r="BK132" i="8"/>
  <c r="J150" i="9"/>
  <c r="BK130" i="9"/>
  <c r="BK132" i="9"/>
  <c r="J144" i="9"/>
  <c r="J140" i="9"/>
  <c r="F36" i="9"/>
  <c r="BK167" i="10"/>
  <c r="J125" i="10"/>
  <c r="BK160" i="10"/>
  <c r="J132" i="10"/>
  <c r="BK153" i="10"/>
  <c r="J135" i="10"/>
  <c r="BK133" i="10"/>
  <c r="BK140" i="11"/>
  <c r="J125" i="11"/>
  <c r="J134" i="11"/>
  <c r="BK162" i="11"/>
  <c r="J145" i="11"/>
  <c r="BK153" i="11"/>
  <c r="BK136" i="11"/>
  <c r="BK175" i="11"/>
  <c r="BK157" i="11"/>
  <c r="BK134" i="11"/>
  <c r="J154" i="11"/>
  <c r="J171" i="12"/>
  <c r="BK172" i="12"/>
  <c r="BK164" i="12"/>
  <c r="J150" i="12"/>
  <c r="J153" i="12"/>
  <c r="BK176" i="12"/>
  <c r="BK137" i="12"/>
  <c r="BK136" i="12"/>
  <c r="BK122" i="13"/>
  <c r="J134" i="2"/>
  <c r="BK137" i="2"/>
  <c r="BK126" i="2"/>
  <c r="BK143" i="2"/>
  <c r="J127" i="2"/>
  <c r="BK131" i="3"/>
  <c r="BK133" i="3"/>
  <c r="BK132" i="3"/>
  <c r="BK135" i="3"/>
  <c r="J155" i="3"/>
  <c r="BK127" i="3"/>
  <c r="BK141" i="4"/>
  <c r="BK138" i="4"/>
  <c r="BK130" i="4"/>
  <c r="J137" i="4"/>
  <c r="J122" i="4"/>
  <c r="J164" i="5"/>
  <c r="J34" i="15" l="1"/>
  <c r="T122" i="15"/>
  <c r="T121" i="15" s="1"/>
  <c r="P122" i="15"/>
  <c r="P121" i="15" s="1"/>
  <c r="J123" i="15"/>
  <c r="J98" i="15" s="1"/>
  <c r="BK122" i="15"/>
  <c r="J117" i="15"/>
  <c r="E85" i="15"/>
  <c r="F33" i="15"/>
  <c r="F34" i="15"/>
  <c r="J89" i="15"/>
  <c r="J128" i="14"/>
  <c r="J101" i="14" s="1"/>
  <c r="BK127" i="14"/>
  <c r="J127" i="14" s="1"/>
  <c r="J100" i="14" s="1"/>
  <c r="J34" i="14"/>
  <c r="F34" i="14"/>
  <c r="P121" i="14"/>
  <c r="T121" i="14"/>
  <c r="BK122" i="14"/>
  <c r="P124" i="2"/>
  <c r="P123" i="2" s="1"/>
  <c r="P122" i="2" s="1"/>
  <c r="AU95" i="1" s="1"/>
  <c r="BK130" i="3"/>
  <c r="J130" i="3" s="1"/>
  <c r="J99" i="3" s="1"/>
  <c r="BK152" i="3"/>
  <c r="J152" i="3" s="1"/>
  <c r="J102" i="3" s="1"/>
  <c r="T125" i="5"/>
  <c r="T134" i="5"/>
  <c r="T132" i="6"/>
  <c r="R161" i="6"/>
  <c r="BK195" i="6"/>
  <c r="J195" i="6"/>
  <c r="J109" i="6"/>
  <c r="R125" i="3"/>
  <c r="T141" i="3"/>
  <c r="R121" i="4"/>
  <c r="R120" i="4" s="1"/>
  <c r="R119" i="4" s="1"/>
  <c r="P125" i="5"/>
  <c r="T139" i="5"/>
  <c r="T151" i="6"/>
  <c r="T180" i="6"/>
  <c r="P198" i="6"/>
  <c r="P128" i="7"/>
  <c r="R150" i="7"/>
  <c r="T153" i="7"/>
  <c r="T175" i="7"/>
  <c r="BK145" i="8"/>
  <c r="BK127" i="8" s="1"/>
  <c r="J127" i="8" s="1"/>
  <c r="J97" i="8" s="1"/>
  <c r="P158" i="8"/>
  <c r="BK179" i="8"/>
  <c r="J179" i="8" s="1"/>
  <c r="J106" i="8" s="1"/>
  <c r="P162" i="9"/>
  <c r="BK140" i="10"/>
  <c r="J140" i="10"/>
  <c r="J101" i="10" s="1"/>
  <c r="T124" i="11"/>
  <c r="T123" i="11"/>
  <c r="T124" i="2"/>
  <c r="T123" i="2"/>
  <c r="T122" i="2"/>
  <c r="P130" i="3"/>
  <c r="T152" i="3"/>
  <c r="R125" i="5"/>
  <c r="R149" i="5"/>
  <c r="R148" i="5"/>
  <c r="BK132" i="6"/>
  <c r="J132" i="6" s="1"/>
  <c r="J98" i="6" s="1"/>
  <c r="R151" i="6"/>
  <c r="BK189" i="6"/>
  <c r="J189" i="6"/>
  <c r="J106" i="6"/>
  <c r="T195" i="6"/>
  <c r="T192" i="6" s="1"/>
  <c r="BK128" i="7"/>
  <c r="T150" i="7"/>
  <c r="P153" i="7"/>
  <c r="P175" i="7"/>
  <c r="T128" i="8"/>
  <c r="BK150" i="8"/>
  <c r="J150" i="8"/>
  <c r="J100" i="8" s="1"/>
  <c r="BK153" i="8"/>
  <c r="J153" i="8"/>
  <c r="J101" i="8"/>
  <c r="T179" i="8"/>
  <c r="R127" i="9"/>
  <c r="T159" i="9"/>
  <c r="P155" i="10"/>
  <c r="BK130" i="11"/>
  <c r="J130" i="11" s="1"/>
  <c r="J101" i="11" s="1"/>
  <c r="T138" i="12"/>
  <c r="T155" i="12"/>
  <c r="T130" i="3"/>
  <c r="P152" i="3"/>
  <c r="R134" i="5"/>
  <c r="R139" i="5"/>
  <c r="BK161" i="6"/>
  <c r="J161" i="6" s="1"/>
  <c r="J102" i="6" s="1"/>
  <c r="P195" i="6"/>
  <c r="P192" i="6" s="1"/>
  <c r="P145" i="7"/>
  <c r="P158" i="7"/>
  <c r="P172" i="7"/>
  <c r="P171" i="7"/>
  <c r="R128" i="8"/>
  <c r="T150" i="8"/>
  <c r="R153" i="8"/>
  <c r="P176" i="8"/>
  <c r="R159" i="9"/>
  <c r="R155" i="10"/>
  <c r="R130" i="11"/>
  <c r="R138" i="12"/>
  <c r="P161" i="12"/>
  <c r="P125" i="3"/>
  <c r="R141" i="3"/>
  <c r="T121" i="4"/>
  <c r="T120" i="4"/>
  <c r="T119" i="4"/>
  <c r="BK154" i="6"/>
  <c r="J154" i="6"/>
  <c r="J100" i="6" s="1"/>
  <c r="P180" i="6"/>
  <c r="T128" i="7"/>
  <c r="P150" i="7"/>
  <c r="BK153" i="7"/>
  <c r="J153" i="7"/>
  <c r="J101" i="7" s="1"/>
  <c r="R172" i="7"/>
  <c r="P128" i="8"/>
  <c r="R158" i="8"/>
  <c r="P179" i="8"/>
  <c r="T162" i="9"/>
  <c r="BK155" i="10"/>
  <c r="J155" i="10"/>
  <c r="J102" i="10"/>
  <c r="P130" i="11"/>
  <c r="P138" i="12"/>
  <c r="T149" i="12"/>
  <c r="BK175" i="12"/>
  <c r="J175" i="12"/>
  <c r="J109" i="12"/>
  <c r="T145" i="7"/>
  <c r="T158" i="7"/>
  <c r="R175" i="7"/>
  <c r="R145" i="8"/>
  <c r="P150" i="8"/>
  <c r="P153" i="8"/>
  <c r="BK176" i="8"/>
  <c r="J176" i="8" s="1"/>
  <c r="J105" i="8" s="1"/>
  <c r="BK162" i="9"/>
  <c r="J162" i="9"/>
  <c r="J102" i="9"/>
  <c r="R140" i="10"/>
  <c r="R126" i="10" s="1"/>
  <c r="R122" i="10" s="1"/>
  <c r="R168" i="11"/>
  <c r="P131" i="12"/>
  <c r="R135" i="12"/>
  <c r="BK149" i="12"/>
  <c r="J149" i="12"/>
  <c r="J104" i="12" s="1"/>
  <c r="BK161" i="12"/>
  <c r="J161" i="12"/>
  <c r="J106" i="12" s="1"/>
  <c r="R175" i="12"/>
  <c r="R174" i="12"/>
  <c r="BK125" i="3"/>
  <c r="J125" i="3" s="1"/>
  <c r="J98" i="3" s="1"/>
  <c r="R145" i="3"/>
  <c r="P134" i="5"/>
  <c r="P139" i="5"/>
  <c r="P161" i="6"/>
  <c r="P189" i="6"/>
  <c r="BK172" i="7"/>
  <c r="J172" i="7" s="1"/>
  <c r="J105" i="7" s="1"/>
  <c r="R176" i="8"/>
  <c r="P127" i="9"/>
  <c r="T155" i="10"/>
  <c r="P124" i="11"/>
  <c r="P123" i="11" s="1"/>
  <c r="R131" i="12"/>
  <c r="BK138" i="12"/>
  <c r="J138" i="12"/>
  <c r="J100" i="12"/>
  <c r="P149" i="12"/>
  <c r="R170" i="12"/>
  <c r="R124" i="2"/>
  <c r="R123" i="2" s="1"/>
  <c r="R122" i="2" s="1"/>
  <c r="P141" i="3"/>
  <c r="R152" i="3"/>
  <c r="BK121" i="4"/>
  <c r="J121" i="4" s="1"/>
  <c r="J98" i="4" s="1"/>
  <c r="T149" i="5"/>
  <c r="T148" i="5"/>
  <c r="BK151" i="6"/>
  <c r="J151" i="6" s="1"/>
  <c r="J99" i="6" s="1"/>
  <c r="R154" i="6"/>
  <c r="BK180" i="6"/>
  <c r="BK179" i="6"/>
  <c r="J179" i="6"/>
  <c r="J104" i="6" s="1"/>
  <c r="T198" i="6"/>
  <c r="P135" i="12"/>
  <c r="R143" i="12"/>
  <c r="P155" i="12"/>
  <c r="P170" i="12"/>
  <c r="BK120" i="13"/>
  <c r="J120" i="13"/>
  <c r="J98" i="13" s="1"/>
  <c r="BK159" i="9"/>
  <c r="J159" i="9"/>
  <c r="J101" i="9"/>
  <c r="P134" i="10"/>
  <c r="T134" i="10"/>
  <c r="R124" i="11"/>
  <c r="R123" i="11" s="1"/>
  <c r="T135" i="12"/>
  <c r="R161" i="12"/>
  <c r="BK124" i="2"/>
  <c r="J124" i="2" s="1"/>
  <c r="J98" i="2" s="1"/>
  <c r="BK141" i="3"/>
  <c r="J141" i="3"/>
  <c r="J100" i="3"/>
  <c r="BK145" i="3"/>
  <c r="J145" i="3" s="1"/>
  <c r="J101" i="3" s="1"/>
  <c r="P121" i="4"/>
  <c r="P120" i="4"/>
  <c r="P119" i="4"/>
  <c r="AU97" i="1"/>
  <c r="BK139" i="5"/>
  <c r="J139" i="5" s="1"/>
  <c r="J100" i="5" s="1"/>
  <c r="P132" i="6"/>
  <c r="P154" i="6"/>
  <c r="R180" i="6"/>
  <c r="BK198" i="6"/>
  <c r="J198" i="6"/>
  <c r="J110" i="6" s="1"/>
  <c r="BK145" i="7"/>
  <c r="J145" i="7"/>
  <c r="J99" i="7"/>
  <c r="BK158" i="7"/>
  <c r="J158" i="7" s="1"/>
  <c r="J102" i="7" s="1"/>
  <c r="BK128" i="8"/>
  <c r="J128" i="8"/>
  <c r="J98" i="8" s="1"/>
  <c r="BK158" i="8"/>
  <c r="J158" i="8"/>
  <c r="J102" i="8" s="1"/>
  <c r="BK127" i="9"/>
  <c r="J127" i="9"/>
  <c r="J100" i="9"/>
  <c r="P159" i="9"/>
  <c r="T140" i="10"/>
  <c r="T126" i="10" s="1"/>
  <c r="T122" i="10" s="1"/>
  <c r="BK168" i="11"/>
  <c r="J168" i="11"/>
  <c r="J102" i="11"/>
  <c r="T131" i="12"/>
  <c r="P143" i="12"/>
  <c r="R149" i="12"/>
  <c r="T161" i="12"/>
  <c r="P175" i="12"/>
  <c r="P174" i="12"/>
  <c r="P120" i="13"/>
  <c r="P119" i="13" s="1"/>
  <c r="P118" i="13" s="1"/>
  <c r="AU106" i="1" s="1"/>
  <c r="T125" i="3"/>
  <c r="P145" i="3"/>
  <c r="BK125" i="5"/>
  <c r="P149" i="5"/>
  <c r="P148" i="5"/>
  <c r="P151" i="6"/>
  <c r="T161" i="6"/>
  <c r="R189" i="6"/>
  <c r="R195" i="6"/>
  <c r="R192" i="6" s="1"/>
  <c r="R145" i="7"/>
  <c r="R158" i="7"/>
  <c r="BK175" i="7"/>
  <c r="J175" i="7"/>
  <c r="J106" i="7" s="1"/>
  <c r="P145" i="8"/>
  <c r="T158" i="8"/>
  <c r="T176" i="8"/>
  <c r="T175" i="8"/>
  <c r="R162" i="9"/>
  <c r="BK134" i="10"/>
  <c r="J134" i="10" s="1"/>
  <c r="J100" i="10" s="1"/>
  <c r="P140" i="10"/>
  <c r="P126" i="10" s="1"/>
  <c r="P122" i="10" s="1"/>
  <c r="AU103" i="1" s="1"/>
  <c r="BK124" i="11"/>
  <c r="J124" i="11"/>
  <c r="J98" i="11" s="1"/>
  <c r="T168" i="11"/>
  <c r="T129" i="11"/>
  <c r="BK131" i="12"/>
  <c r="J131" i="12"/>
  <c r="J98" i="12"/>
  <c r="BK143" i="12"/>
  <c r="J143" i="12" s="1"/>
  <c r="J101" i="12" s="1"/>
  <c r="BK155" i="12"/>
  <c r="J155" i="12"/>
  <c r="J105" i="12"/>
  <c r="BK170" i="12"/>
  <c r="J170" i="12" s="1"/>
  <c r="J107" i="12" s="1"/>
  <c r="T175" i="12"/>
  <c r="T174" i="12"/>
  <c r="R120" i="13"/>
  <c r="R119" i="13"/>
  <c r="R118" i="13" s="1"/>
  <c r="R130" i="3"/>
  <c r="T145" i="3"/>
  <c r="BK134" i="5"/>
  <c r="J134" i="5"/>
  <c r="J99" i="5" s="1"/>
  <c r="BK149" i="5"/>
  <c r="J149" i="5"/>
  <c r="J103" i="5" s="1"/>
  <c r="R132" i="6"/>
  <c r="R131" i="6"/>
  <c r="T154" i="6"/>
  <c r="T189" i="6"/>
  <c r="R198" i="6"/>
  <c r="R128" i="7"/>
  <c r="BK150" i="7"/>
  <c r="J150" i="7" s="1"/>
  <c r="J100" i="7" s="1"/>
  <c r="R153" i="7"/>
  <c r="R127" i="7" s="1"/>
  <c r="T172" i="7"/>
  <c r="T171" i="7"/>
  <c r="T145" i="8"/>
  <c r="R150" i="8"/>
  <c r="T153" i="8"/>
  <c r="R179" i="8"/>
  <c r="T127" i="9"/>
  <c r="T126" i="9"/>
  <c r="T122" i="9"/>
  <c r="R134" i="10"/>
  <c r="P168" i="11"/>
  <c r="BK135" i="12"/>
  <c r="J135" i="12"/>
  <c r="J99" i="12"/>
  <c r="T143" i="12"/>
  <c r="R155" i="12"/>
  <c r="T170" i="12"/>
  <c r="T120" i="13"/>
  <c r="T119" i="13"/>
  <c r="T118" i="13" s="1"/>
  <c r="BK146" i="5"/>
  <c r="J146" i="5"/>
  <c r="J101" i="5" s="1"/>
  <c r="BK169" i="7"/>
  <c r="J169" i="7"/>
  <c r="J103" i="7"/>
  <c r="BK159" i="6"/>
  <c r="J159" i="6" s="1"/>
  <c r="J101" i="6" s="1"/>
  <c r="BK173" i="8"/>
  <c r="J173" i="8"/>
  <c r="J103" i="8" s="1"/>
  <c r="BK157" i="3"/>
  <c r="J157" i="3"/>
  <c r="J103" i="3" s="1"/>
  <c r="BK150" i="4"/>
  <c r="J150" i="4"/>
  <c r="J99" i="4"/>
  <c r="BK124" i="10"/>
  <c r="J124" i="10" s="1"/>
  <c r="J98" i="10" s="1"/>
  <c r="BK136" i="2"/>
  <c r="J136" i="2"/>
  <c r="J99" i="2" s="1"/>
  <c r="BK142" i="2"/>
  <c r="J142" i="2"/>
  <c r="J102" i="2" s="1"/>
  <c r="BK124" i="9"/>
  <c r="J124" i="9"/>
  <c r="J98" i="9"/>
  <c r="BK193" i="6"/>
  <c r="J193" i="6" s="1"/>
  <c r="J108" i="6" s="1"/>
  <c r="BK138" i="2"/>
  <c r="J138" i="2" s="1"/>
  <c r="J100" i="2" s="1"/>
  <c r="BK127" i="11"/>
  <c r="J127" i="11" s="1"/>
  <c r="J99" i="11" s="1"/>
  <c r="BK146" i="12"/>
  <c r="J146" i="12"/>
  <c r="J102" i="12" s="1"/>
  <c r="BK140" i="2"/>
  <c r="J140" i="2" s="1"/>
  <c r="J101" i="2" s="1"/>
  <c r="BK177" i="6"/>
  <c r="J177" i="6" s="1"/>
  <c r="J103" i="6" s="1"/>
  <c r="BK174" i="12"/>
  <c r="J174" i="12"/>
  <c r="J108" i="12" s="1"/>
  <c r="J112" i="13"/>
  <c r="E85" i="13"/>
  <c r="J91" i="13"/>
  <c r="BF122" i="13"/>
  <c r="BF121" i="13"/>
  <c r="BF123" i="13"/>
  <c r="BF147" i="12"/>
  <c r="BF163" i="12"/>
  <c r="BF165" i="12"/>
  <c r="J123" i="12"/>
  <c r="BF134" i="12"/>
  <c r="BF167" i="12"/>
  <c r="BK129" i="11"/>
  <c r="J129" i="11" s="1"/>
  <c r="J100" i="11" s="1"/>
  <c r="BF142" i="12"/>
  <c r="BF151" i="12"/>
  <c r="BF166" i="12"/>
  <c r="BF169" i="12"/>
  <c r="BF172" i="12"/>
  <c r="BF141" i="12"/>
  <c r="BF177" i="12"/>
  <c r="E119" i="12"/>
  <c r="J125" i="12"/>
  <c r="BF157" i="12"/>
  <c r="BF160" i="12"/>
  <c r="BF171" i="12"/>
  <c r="BF133" i="12"/>
  <c r="BF144" i="12"/>
  <c r="BF164" i="12"/>
  <c r="BF173" i="12"/>
  <c r="BF136" i="12"/>
  <c r="BF153" i="12"/>
  <c r="BF159" i="12"/>
  <c r="BF168" i="12"/>
  <c r="BF176" i="12"/>
  <c r="BF132" i="12"/>
  <c r="BF137" i="12"/>
  <c r="BF140" i="12"/>
  <c r="BF145" i="12"/>
  <c r="BF156" i="12"/>
  <c r="BF158" i="12"/>
  <c r="BF139" i="12"/>
  <c r="BF152" i="12"/>
  <c r="BF154" i="12"/>
  <c r="BF150" i="12"/>
  <c r="BF162" i="12"/>
  <c r="BF136" i="11"/>
  <c r="BF141" i="11"/>
  <c r="BF147" i="11"/>
  <c r="BF165" i="11"/>
  <c r="BF172" i="11"/>
  <c r="BF132" i="11"/>
  <c r="BF140" i="11"/>
  <c r="BF146" i="11"/>
  <c r="BF155" i="11"/>
  <c r="J116" i="11"/>
  <c r="BF139" i="11"/>
  <c r="BF143" i="11"/>
  <c r="BF148" i="11"/>
  <c r="BF150" i="11"/>
  <c r="BF153" i="11"/>
  <c r="BF174" i="11"/>
  <c r="BF128" i="11"/>
  <c r="BF144" i="11"/>
  <c r="BF164" i="11"/>
  <c r="BF169" i="11"/>
  <c r="BF180" i="11"/>
  <c r="E85" i="11"/>
  <c r="BF133" i="11"/>
  <c r="BF142" i="11"/>
  <c r="BF154" i="11"/>
  <c r="BF158" i="11"/>
  <c r="BF177" i="11"/>
  <c r="BF125" i="11"/>
  <c r="BF131" i="11"/>
  <c r="BF157" i="11"/>
  <c r="BF161" i="11"/>
  <c r="BF170" i="11"/>
  <c r="BF173" i="11"/>
  <c r="J91" i="11"/>
  <c r="BF134" i="11"/>
  <c r="BF160" i="11"/>
  <c r="BF137" i="11"/>
  <c r="BF145" i="11"/>
  <c r="BF152" i="11"/>
  <c r="BF162" i="11"/>
  <c r="BF167" i="11"/>
  <c r="BF178" i="11"/>
  <c r="BF135" i="11"/>
  <c r="BF149" i="11"/>
  <c r="BF166" i="11"/>
  <c r="BF171" i="11"/>
  <c r="BF176" i="11"/>
  <c r="BF126" i="11"/>
  <c r="BF138" i="11"/>
  <c r="BF159" i="11"/>
  <c r="BF163" i="11"/>
  <c r="BF179" i="11"/>
  <c r="BF151" i="11"/>
  <c r="BF156" i="11"/>
  <c r="BF175" i="11"/>
  <c r="BF125" i="10"/>
  <c r="BF153" i="10"/>
  <c r="BF163" i="10"/>
  <c r="J91" i="10"/>
  <c r="BF141" i="10"/>
  <c r="BF150" i="10"/>
  <c r="BF152" i="10"/>
  <c r="BF131" i="10"/>
  <c r="BF169" i="10"/>
  <c r="BF127" i="10"/>
  <c r="BF144" i="10"/>
  <c r="BF149" i="10"/>
  <c r="BF157" i="10"/>
  <c r="BF164" i="10"/>
  <c r="BF170" i="10"/>
  <c r="BF129" i="10"/>
  <c r="BF132" i="10"/>
  <c r="BF135" i="10"/>
  <c r="BF143" i="10"/>
  <c r="BF168" i="10"/>
  <c r="BK126" i="9"/>
  <c r="J126" i="9" s="1"/>
  <c r="J99" i="9" s="1"/>
  <c r="J116" i="10"/>
  <c r="BF151" i="10"/>
  <c r="BF161" i="10"/>
  <c r="BF138" i="10"/>
  <c r="BF156" i="10"/>
  <c r="BF158" i="10"/>
  <c r="BF160" i="10"/>
  <c r="BF167" i="10"/>
  <c r="BF172" i="10"/>
  <c r="BF133" i="10"/>
  <c r="BF139" i="10"/>
  <c r="BF146" i="10"/>
  <c r="BF154" i="10"/>
  <c r="BF159" i="10"/>
  <c r="BF165" i="10"/>
  <c r="BF171" i="10"/>
  <c r="BF128" i="10"/>
  <c r="BF145" i="10"/>
  <c r="E85" i="10"/>
  <c r="BF136" i="10"/>
  <c r="BF142" i="10"/>
  <c r="BF162" i="10"/>
  <c r="BF130" i="10"/>
  <c r="BF137" i="10"/>
  <c r="BF147" i="10"/>
  <c r="BF148" i="10"/>
  <c r="BF166" i="10"/>
  <c r="P127" i="8"/>
  <c r="BF131" i="9"/>
  <c r="BF139" i="9"/>
  <c r="BF140" i="9"/>
  <c r="BF152" i="9"/>
  <c r="BF155" i="9"/>
  <c r="BF128" i="9"/>
  <c r="BF137" i="9"/>
  <c r="BF142" i="9"/>
  <c r="BF147" i="9"/>
  <c r="BF148" i="9"/>
  <c r="BF158" i="9"/>
  <c r="BF138" i="9"/>
  <c r="BF143" i="9"/>
  <c r="BF146" i="9"/>
  <c r="BF151" i="9"/>
  <c r="BF156" i="9"/>
  <c r="BF160" i="9"/>
  <c r="BF168" i="9"/>
  <c r="J116" i="9"/>
  <c r="BF141" i="9"/>
  <c r="E85" i="9"/>
  <c r="J118" i="9"/>
  <c r="BF130" i="9"/>
  <c r="BF133" i="9"/>
  <c r="BF135" i="9"/>
  <c r="BF154" i="9"/>
  <c r="BF163" i="9"/>
  <c r="BF169" i="9"/>
  <c r="BF171" i="9"/>
  <c r="BF145" i="9"/>
  <c r="BF157" i="9"/>
  <c r="BF172" i="9"/>
  <c r="BF125" i="9"/>
  <c r="BF129" i="9"/>
  <c r="BF134" i="9"/>
  <c r="BF136" i="9"/>
  <c r="BF144" i="9"/>
  <c r="BF149" i="9"/>
  <c r="BF153" i="9"/>
  <c r="BF161" i="9"/>
  <c r="BF165" i="9"/>
  <c r="BF167" i="9"/>
  <c r="BF170" i="9"/>
  <c r="BF150" i="9"/>
  <c r="BF164" i="9"/>
  <c r="BF166" i="9"/>
  <c r="BC102" i="1"/>
  <c r="BF132" i="9"/>
  <c r="BF173" i="9"/>
  <c r="E116" i="8"/>
  <c r="BF151" i="8"/>
  <c r="BF163" i="8"/>
  <c r="BF180" i="8"/>
  <c r="J128" i="7"/>
  <c r="J98" i="7"/>
  <c r="BF142" i="8"/>
  <c r="BF147" i="8"/>
  <c r="BF160" i="8"/>
  <c r="BF164" i="8"/>
  <c r="BF177" i="8"/>
  <c r="BF136" i="8"/>
  <c r="BF139" i="8"/>
  <c r="BF183" i="8"/>
  <c r="BF132" i="8"/>
  <c r="BF135" i="8"/>
  <c r="BF149" i="8"/>
  <c r="BF154" i="8"/>
  <c r="BF157" i="8"/>
  <c r="BF166" i="8"/>
  <c r="BF168" i="8"/>
  <c r="BF133" i="8"/>
  <c r="BF144" i="8"/>
  <c r="BF148" i="8"/>
  <c r="BF161" i="8"/>
  <c r="BF169" i="8"/>
  <c r="BF171" i="8"/>
  <c r="BF174" i="8"/>
  <c r="BF129" i="8"/>
  <c r="BF146" i="8"/>
  <c r="BF156" i="8"/>
  <c r="BF165" i="8"/>
  <c r="BK171" i="7"/>
  <c r="J171" i="7" s="1"/>
  <c r="J104" i="7" s="1"/>
  <c r="BF138" i="8"/>
  <c r="BF141" i="8"/>
  <c r="BF182" i="8"/>
  <c r="BF130" i="8"/>
  <c r="BF134" i="8"/>
  <c r="BF140" i="8"/>
  <c r="BF143" i="8"/>
  <c r="BF172" i="8"/>
  <c r="BF178" i="8"/>
  <c r="J89" i="8"/>
  <c r="BF131" i="8"/>
  <c r="BF137" i="8"/>
  <c r="BF152" i="8"/>
  <c r="BF181" i="8"/>
  <c r="J91" i="8"/>
  <c r="BF155" i="8"/>
  <c r="BF159" i="8"/>
  <c r="BF162" i="8"/>
  <c r="BF167" i="8"/>
  <c r="BF170" i="8"/>
  <c r="J120" i="7"/>
  <c r="BF143" i="7"/>
  <c r="BF148" i="7"/>
  <c r="BF161" i="7"/>
  <c r="BF163" i="7"/>
  <c r="BF130" i="7"/>
  <c r="BF134" i="7"/>
  <c r="BF136" i="7"/>
  <c r="BF149" i="7"/>
  <c r="BF168" i="7"/>
  <c r="BF137" i="7"/>
  <c r="BF139" i="7"/>
  <c r="BF156" i="7"/>
  <c r="BF174" i="7"/>
  <c r="BF179" i="7"/>
  <c r="J180" i="6"/>
  <c r="J105" i="6"/>
  <c r="BF131" i="7"/>
  <c r="BF162" i="7"/>
  <c r="E116" i="7"/>
  <c r="BF140" i="7"/>
  <c r="BF144" i="7"/>
  <c r="BF146" i="7"/>
  <c r="BF166" i="7"/>
  <c r="BF133" i="7"/>
  <c r="BF151" i="7"/>
  <c r="BF176" i="7"/>
  <c r="BK131" i="6"/>
  <c r="J131" i="6"/>
  <c r="J97" i="6"/>
  <c r="BF142" i="7"/>
  <c r="BF164" i="7"/>
  <c r="BF177" i="7"/>
  <c r="J91" i="7"/>
  <c r="BF129" i="7"/>
  <c r="BF138" i="7"/>
  <c r="BF154" i="7"/>
  <c r="BF157" i="7"/>
  <c r="BF167" i="7"/>
  <c r="BF132" i="7"/>
  <c r="BF141" i="7"/>
  <c r="BF147" i="7"/>
  <c r="BF160" i="7"/>
  <c r="BF165" i="7"/>
  <c r="BF178" i="7"/>
  <c r="BF135" i="7"/>
  <c r="BF152" i="7"/>
  <c r="BF155" i="7"/>
  <c r="BF159" i="7"/>
  <c r="BF170" i="7"/>
  <c r="BF173" i="7"/>
  <c r="BF158" i="6"/>
  <c r="BF140" i="6"/>
  <c r="BF142" i="6"/>
  <c r="BF150" i="6"/>
  <c r="BF163" i="6"/>
  <c r="BF178" i="6"/>
  <c r="BF184" i="6"/>
  <c r="BF196" i="6"/>
  <c r="BF138" i="6"/>
  <c r="BF162" i="6"/>
  <c r="BF164" i="6"/>
  <c r="BF183" i="6"/>
  <c r="BF185" i="6"/>
  <c r="BF187" i="6"/>
  <c r="BF199" i="6"/>
  <c r="E120" i="6"/>
  <c r="BF133" i="6"/>
  <c r="BF149" i="6"/>
  <c r="BF157" i="6"/>
  <c r="BF169" i="6"/>
  <c r="BF174" i="6"/>
  <c r="BF181" i="6"/>
  <c r="BF200" i="6"/>
  <c r="BF134" i="6"/>
  <c r="BF137" i="6"/>
  <c r="BF139" i="6"/>
  <c r="BF144" i="6"/>
  <c r="BF165" i="6"/>
  <c r="J91" i="6"/>
  <c r="BF135" i="6"/>
  <c r="BF141" i="6"/>
  <c r="BF153" i="6"/>
  <c r="BF166" i="6"/>
  <c r="BF170" i="6"/>
  <c r="BF197" i="6"/>
  <c r="BK148" i="5"/>
  <c r="J148" i="5" s="1"/>
  <c r="J102" i="5" s="1"/>
  <c r="BF148" i="6"/>
  <c r="BF182" i="6"/>
  <c r="BF186" i="6"/>
  <c r="BF190" i="6"/>
  <c r="J125" i="5"/>
  <c r="J98" i="5"/>
  <c r="J89" i="6"/>
  <c r="BF143" i="6"/>
  <c r="BF145" i="6"/>
  <c r="BF146" i="6"/>
  <c r="BF173" i="6"/>
  <c r="BF176" i="6"/>
  <c r="BF191" i="6"/>
  <c r="BF136" i="6"/>
  <c r="BF147" i="6"/>
  <c r="BF155" i="6"/>
  <c r="BF160" i="6"/>
  <c r="BF172" i="6"/>
  <c r="BF175" i="6"/>
  <c r="BF194" i="6"/>
  <c r="BF152" i="6"/>
  <c r="BF156" i="6"/>
  <c r="BF167" i="6"/>
  <c r="BF168" i="6"/>
  <c r="BF171" i="6"/>
  <c r="BF188" i="6"/>
  <c r="BF128" i="5"/>
  <c r="BF137" i="5"/>
  <c r="BF144" i="5"/>
  <c r="E85" i="5"/>
  <c r="J119" i="5"/>
  <c r="BF140" i="5"/>
  <c r="BF143" i="5"/>
  <c r="BF150" i="5"/>
  <c r="BF131" i="5"/>
  <c r="BF145" i="5"/>
  <c r="BK120" i="4"/>
  <c r="J120" i="4"/>
  <c r="J97" i="4" s="1"/>
  <c r="BF133" i="5"/>
  <c r="BF136" i="5"/>
  <c r="BF142" i="5"/>
  <c r="BF141" i="5"/>
  <c r="BF147" i="5"/>
  <c r="BF151" i="5"/>
  <c r="BF153" i="5"/>
  <c r="BF160" i="5"/>
  <c r="BF162" i="5"/>
  <c r="BF127" i="5"/>
  <c r="BF152" i="5"/>
  <c r="BF161" i="5"/>
  <c r="BF163" i="5"/>
  <c r="BF164" i="5"/>
  <c r="BF165" i="5"/>
  <c r="J117" i="5"/>
  <c r="BF129" i="5"/>
  <c r="BF135" i="5"/>
  <c r="BF156" i="5"/>
  <c r="BF158" i="5"/>
  <c r="BF126" i="5"/>
  <c r="BF132" i="5"/>
  <c r="BF138" i="5"/>
  <c r="BF155" i="5"/>
  <c r="BF130" i="5"/>
  <c r="BF154" i="5"/>
  <c r="BF157" i="5"/>
  <c r="BF159" i="5"/>
  <c r="J113" i="4"/>
  <c r="BF122" i="4"/>
  <c r="BF132" i="4"/>
  <c r="J91" i="4"/>
  <c r="BF138" i="4"/>
  <c r="BF148" i="4"/>
  <c r="BF128" i="4"/>
  <c r="BF142" i="4"/>
  <c r="E85" i="4"/>
  <c r="BF137" i="4"/>
  <c r="BF146" i="4"/>
  <c r="BF151" i="4"/>
  <c r="BF123" i="4"/>
  <c r="BF127" i="4"/>
  <c r="BF139" i="4"/>
  <c r="BF149" i="4"/>
  <c r="BF125" i="4"/>
  <c r="BF130" i="4"/>
  <c r="BF135" i="4"/>
  <c r="BF147" i="4"/>
  <c r="BF133" i="4"/>
  <c r="BF143" i="4"/>
  <c r="BF141" i="4"/>
  <c r="BF144" i="4"/>
  <c r="BF140" i="4"/>
  <c r="BF124" i="4"/>
  <c r="BF126" i="4"/>
  <c r="BF131" i="4"/>
  <c r="BF129" i="4"/>
  <c r="BF134" i="4"/>
  <c r="BF136" i="4"/>
  <c r="BF145" i="4"/>
  <c r="BF137" i="3"/>
  <c r="BF148" i="3"/>
  <c r="J91" i="3"/>
  <c r="BF143" i="3"/>
  <c r="BF144" i="3"/>
  <c r="E85" i="3"/>
  <c r="BF126" i="3"/>
  <c r="BF132" i="3"/>
  <c r="BF149" i="3"/>
  <c r="BF156" i="3"/>
  <c r="BF136" i="3"/>
  <c r="BF151" i="3"/>
  <c r="BF153" i="3"/>
  <c r="BF127" i="3"/>
  <c r="BF134" i="3"/>
  <c r="BF139" i="3"/>
  <c r="BF128" i="3"/>
  <c r="BF138" i="3"/>
  <c r="BF140" i="3"/>
  <c r="BF158" i="3"/>
  <c r="J89" i="3"/>
  <c r="BF129" i="3"/>
  <c r="BF142" i="3"/>
  <c r="BF146" i="3"/>
  <c r="BF150" i="3"/>
  <c r="BF131" i="3"/>
  <c r="BF155" i="3"/>
  <c r="BF133" i="3"/>
  <c r="BF135" i="3"/>
  <c r="BF147" i="3"/>
  <c r="BF154" i="3"/>
  <c r="BF130" i="2"/>
  <c r="BF143" i="2"/>
  <c r="J118" i="2"/>
  <c r="BF129" i="2"/>
  <c r="BF132" i="2"/>
  <c r="BF139" i="2"/>
  <c r="J89" i="2"/>
  <c r="BF134" i="2"/>
  <c r="BF141" i="2"/>
  <c r="E85" i="2"/>
  <c r="BF125" i="2"/>
  <c r="BF126" i="2"/>
  <c r="BF128" i="2"/>
  <c r="BF131" i="2"/>
  <c r="BF137" i="2"/>
  <c r="BF133" i="2"/>
  <c r="BF127" i="2"/>
  <c r="BF135" i="2"/>
  <c r="F37" i="2"/>
  <c r="BD95" i="1" s="1"/>
  <c r="F36" i="4"/>
  <c r="BC97" i="1"/>
  <c r="F33" i="7"/>
  <c r="AZ100" i="1" s="1"/>
  <c r="F35" i="9"/>
  <c r="BB102" i="1" s="1"/>
  <c r="F35" i="11"/>
  <c r="BB104" i="1"/>
  <c r="J33" i="3"/>
  <c r="AV96" i="1" s="1"/>
  <c r="F37" i="5"/>
  <c r="BD98" i="1" s="1"/>
  <c r="F33" i="8"/>
  <c r="AZ101" i="1"/>
  <c r="F36" i="10"/>
  <c r="BC103" i="1" s="1"/>
  <c r="J33" i="13"/>
  <c r="AV106" i="1" s="1"/>
  <c r="F37" i="13"/>
  <c r="BD106" i="1"/>
  <c r="J33" i="2"/>
  <c r="AV95" i="1" s="1"/>
  <c r="J33" i="4"/>
  <c r="AV97" i="1" s="1"/>
  <c r="F35" i="6"/>
  <c r="BB99" i="1"/>
  <c r="J33" i="9"/>
  <c r="AV102" i="1" s="1"/>
  <c r="F35" i="12"/>
  <c r="BB105" i="1" s="1"/>
  <c r="F36" i="2"/>
  <c r="BC95" i="1"/>
  <c r="F37" i="4"/>
  <c r="BD97" i="1" s="1"/>
  <c r="J33" i="7"/>
  <c r="AV100" i="1" s="1"/>
  <c r="F33" i="10"/>
  <c r="AZ103" i="1"/>
  <c r="J33" i="12"/>
  <c r="AV105" i="1" s="1"/>
  <c r="F35" i="3"/>
  <c r="BB96" i="1" s="1"/>
  <c r="F35" i="5"/>
  <c r="BB98" i="1"/>
  <c r="J33" i="8"/>
  <c r="AV101" i="1" s="1"/>
  <c r="F35" i="10"/>
  <c r="BB103" i="1" s="1"/>
  <c r="F36" i="13"/>
  <c r="BC106" i="1"/>
  <c r="F33" i="13"/>
  <c r="AZ106" i="1" s="1"/>
  <c r="F35" i="13"/>
  <c r="BB106" i="1" s="1"/>
  <c r="F33" i="3"/>
  <c r="AZ96" i="1"/>
  <c r="J33" i="5"/>
  <c r="AV98" i="1" s="1"/>
  <c r="F35" i="7"/>
  <c r="BB100" i="1" s="1"/>
  <c r="F37" i="10"/>
  <c r="BD103" i="1"/>
  <c r="F37" i="12"/>
  <c r="BD105" i="1" s="1"/>
  <c r="F35" i="4"/>
  <c r="BB97" i="1" s="1"/>
  <c r="F33" i="6"/>
  <c r="AZ99" i="1"/>
  <c r="F37" i="8"/>
  <c r="BD101" i="1" s="1"/>
  <c r="F33" i="11"/>
  <c r="AZ104" i="1" s="1"/>
  <c r="F35" i="2"/>
  <c r="BB95" i="1"/>
  <c r="F33" i="5"/>
  <c r="AZ98" i="1" s="1"/>
  <c r="F36" i="7"/>
  <c r="BC100" i="1" s="1"/>
  <c r="F37" i="9"/>
  <c r="BD102" i="1"/>
  <c r="F33" i="12"/>
  <c r="AZ105" i="1" s="1"/>
  <c r="F37" i="3"/>
  <c r="BD96" i="1" s="1"/>
  <c r="F36" i="6"/>
  <c r="BC99" i="1"/>
  <c r="F36" i="8"/>
  <c r="BC101" i="1" s="1"/>
  <c r="F37" i="11"/>
  <c r="BD104" i="1" s="1"/>
  <c r="F33" i="4"/>
  <c r="AZ97" i="1"/>
  <c r="J33" i="6"/>
  <c r="AV99" i="1" s="1"/>
  <c r="F33" i="9"/>
  <c r="AZ102" i="1" s="1"/>
  <c r="F36" i="11"/>
  <c r="BC104" i="1"/>
  <c r="F33" i="2"/>
  <c r="AZ95" i="1" s="1"/>
  <c r="F36" i="5"/>
  <c r="BC98" i="1" s="1"/>
  <c r="F37" i="7"/>
  <c r="BD100" i="1"/>
  <c r="J33" i="10"/>
  <c r="AV103" i="1" s="1"/>
  <c r="F36" i="12"/>
  <c r="BC105" i="1" s="1"/>
  <c r="F36" i="3"/>
  <c r="BC96" i="1"/>
  <c r="F37" i="6"/>
  <c r="BD99" i="1" s="1"/>
  <c r="F35" i="8"/>
  <c r="BB101" i="1" s="1"/>
  <c r="J33" i="11"/>
  <c r="AV104" i="1"/>
  <c r="J122" i="15" l="1"/>
  <c r="J97" i="15" s="1"/>
  <c r="BK121" i="15"/>
  <c r="J121" i="15" s="1"/>
  <c r="BK121" i="14"/>
  <c r="J121" i="14" s="1"/>
  <c r="J122" i="14"/>
  <c r="J97" i="14" s="1"/>
  <c r="J145" i="8"/>
  <c r="J99" i="8" s="1"/>
  <c r="BK123" i="2"/>
  <c r="J123" i="2" s="1"/>
  <c r="J97" i="2" s="1"/>
  <c r="BK130" i="12"/>
  <c r="J130" i="12" s="1"/>
  <c r="J97" i="12" s="1"/>
  <c r="BK126" i="10"/>
  <c r="J126" i="10" s="1"/>
  <c r="J99" i="10" s="1"/>
  <c r="P131" i="6"/>
  <c r="P175" i="8"/>
  <c r="P126" i="8" s="1"/>
  <c r="AU101" i="1" s="1"/>
  <c r="P126" i="9"/>
  <c r="P122" i="9"/>
  <c r="AU102" i="1"/>
  <c r="R127" i="8"/>
  <c r="R129" i="11"/>
  <c r="R122" i="11" s="1"/>
  <c r="BK127" i="7"/>
  <c r="J127" i="7"/>
  <c r="J97" i="7"/>
  <c r="R130" i="12"/>
  <c r="BK124" i="3"/>
  <c r="J124" i="3"/>
  <c r="J97" i="3" s="1"/>
  <c r="P124" i="3"/>
  <c r="P123" i="3"/>
  <c r="AU96" i="1"/>
  <c r="R179" i="6"/>
  <c r="R130" i="6" s="1"/>
  <c r="R175" i="8"/>
  <c r="T148" i="12"/>
  <c r="T127" i="8"/>
  <c r="T126" i="8"/>
  <c r="T122" i="11"/>
  <c r="BK124" i="5"/>
  <c r="J124" i="5" s="1"/>
  <c r="J97" i="5" s="1"/>
  <c r="R148" i="12"/>
  <c r="P127" i="7"/>
  <c r="P126" i="7" s="1"/>
  <c r="AU100" i="1" s="1"/>
  <c r="T127" i="7"/>
  <c r="T126" i="7"/>
  <c r="T131" i="6"/>
  <c r="T130" i="6" s="1"/>
  <c r="P148" i="12"/>
  <c r="P124" i="5"/>
  <c r="P123" i="5" s="1"/>
  <c r="AU98" i="1" s="1"/>
  <c r="P130" i="12"/>
  <c r="P129" i="12"/>
  <c r="AU105" i="1" s="1"/>
  <c r="T179" i="6"/>
  <c r="R171" i="7"/>
  <c r="R126" i="7"/>
  <c r="R124" i="3"/>
  <c r="R123" i="3" s="1"/>
  <c r="T124" i="5"/>
  <c r="T123" i="5"/>
  <c r="T124" i="3"/>
  <c r="T123" i="3"/>
  <c r="T130" i="12"/>
  <c r="T129" i="12"/>
  <c r="P129" i="11"/>
  <c r="P122" i="11" s="1"/>
  <c r="AU104" i="1" s="1"/>
  <c r="P179" i="6"/>
  <c r="R126" i="9"/>
  <c r="R122" i="9" s="1"/>
  <c r="R124" i="5"/>
  <c r="R123" i="5"/>
  <c r="BK192" i="6"/>
  <c r="J192" i="6"/>
  <c r="J107" i="6"/>
  <c r="BK123" i="9"/>
  <c r="J123" i="9" s="1"/>
  <c r="J97" i="9" s="1"/>
  <c r="BK123" i="10"/>
  <c r="J123" i="10"/>
  <c r="J97" i="10"/>
  <c r="BK148" i="12"/>
  <c r="J148" i="12" s="1"/>
  <c r="J103" i="12" s="1"/>
  <c r="BK119" i="13"/>
  <c r="J119" i="13"/>
  <c r="J97" i="13"/>
  <c r="BK175" i="8"/>
  <c r="J175" i="8" s="1"/>
  <c r="J104" i="8" s="1"/>
  <c r="BK123" i="11"/>
  <c r="J123" i="11"/>
  <c r="J97" i="11"/>
  <c r="BK129" i="12"/>
  <c r="J129" i="12" s="1"/>
  <c r="J30" i="12" s="1"/>
  <c r="AG105" i="1" s="1"/>
  <c r="BK122" i="11"/>
  <c r="J122" i="11" s="1"/>
  <c r="J96" i="11" s="1"/>
  <c r="BK130" i="6"/>
  <c r="J130" i="6" s="1"/>
  <c r="J30" i="6" s="1"/>
  <c r="AG99" i="1" s="1"/>
  <c r="BK119" i="4"/>
  <c r="J119" i="4"/>
  <c r="J30" i="4" s="1"/>
  <c r="AG97" i="1" s="1"/>
  <c r="BK122" i="2"/>
  <c r="J122" i="2"/>
  <c r="J96" i="2"/>
  <c r="F34" i="3"/>
  <c r="BA96" i="1" s="1"/>
  <c r="J34" i="8"/>
  <c r="AW101" i="1" s="1"/>
  <c r="AT101" i="1" s="1"/>
  <c r="F34" i="2"/>
  <c r="BA95" i="1" s="1"/>
  <c r="F34" i="9"/>
  <c r="BA102" i="1"/>
  <c r="BB94" i="1"/>
  <c r="W31" i="1"/>
  <c r="F34" i="4"/>
  <c r="BA97" i="1" s="1"/>
  <c r="F34" i="8"/>
  <c r="BA101" i="1"/>
  <c r="BD94" i="1"/>
  <c r="W33" i="1" s="1"/>
  <c r="F34" i="6"/>
  <c r="BA99" i="1"/>
  <c r="J34" i="11"/>
  <c r="AW104" i="1"/>
  <c r="AT104" i="1" s="1"/>
  <c r="F34" i="12"/>
  <c r="BA105" i="1" s="1"/>
  <c r="J34" i="3"/>
  <c r="AW96" i="1" s="1"/>
  <c r="AT96" i="1" s="1"/>
  <c r="F34" i="7"/>
  <c r="BA100" i="1" s="1"/>
  <c r="F34" i="13"/>
  <c r="BA106" i="1"/>
  <c r="J34" i="4"/>
  <c r="AW97" i="1"/>
  <c r="AT97" i="1" s="1"/>
  <c r="J34" i="9"/>
  <c r="AW102" i="1" s="1"/>
  <c r="AT102" i="1" s="1"/>
  <c r="BC94" i="1"/>
  <c r="W32" i="1"/>
  <c r="F34" i="5"/>
  <c r="BA98" i="1" s="1"/>
  <c r="F34" i="10"/>
  <c r="BA103" i="1"/>
  <c r="J34" i="13"/>
  <c r="AW106" i="1"/>
  <c r="AT106" i="1" s="1"/>
  <c r="J34" i="2"/>
  <c r="AW95" i="1" s="1"/>
  <c r="AT95" i="1" s="1"/>
  <c r="J34" i="7"/>
  <c r="AW100" i="1"/>
  <c r="AT100" i="1" s="1"/>
  <c r="AZ94" i="1"/>
  <c r="AV94" i="1"/>
  <c r="AK29" i="1"/>
  <c r="J34" i="5"/>
  <c r="AW98" i="1" s="1"/>
  <c r="AT98" i="1" s="1"/>
  <c r="F34" i="11"/>
  <c r="BA104" i="1" s="1"/>
  <c r="J34" i="6"/>
  <c r="AW99" i="1" s="1"/>
  <c r="AT99" i="1" s="1"/>
  <c r="J34" i="12"/>
  <c r="AW105" i="1"/>
  <c r="AT105" i="1"/>
  <c r="J34" i="10"/>
  <c r="AW103" i="1" s="1"/>
  <c r="AT103" i="1" s="1"/>
  <c r="J96" i="15" l="1"/>
  <c r="J30" i="15"/>
  <c r="J39" i="15" s="1"/>
  <c r="J96" i="14"/>
  <c r="J30" i="14"/>
  <c r="J39" i="14" s="1"/>
  <c r="BK122" i="9"/>
  <c r="J122" i="9" s="1"/>
  <c r="J96" i="9" s="1"/>
  <c r="BK126" i="8"/>
  <c r="J126" i="8" s="1"/>
  <c r="J96" i="8" s="1"/>
  <c r="R126" i="8"/>
  <c r="R129" i="12"/>
  <c r="P130" i="6"/>
  <c r="AU99" i="1"/>
  <c r="BK126" i="7"/>
  <c r="J126" i="7"/>
  <c r="J96" i="7" s="1"/>
  <c r="BK118" i="13"/>
  <c r="J118" i="13"/>
  <c r="J96" i="13"/>
  <c r="BK123" i="5"/>
  <c r="J123" i="5" s="1"/>
  <c r="J30" i="5" s="1"/>
  <c r="AG98" i="1" s="1"/>
  <c r="BK123" i="3"/>
  <c r="J123" i="3"/>
  <c r="J96" i="3"/>
  <c r="BK122" i="10"/>
  <c r="J122" i="10"/>
  <c r="J96" i="10"/>
  <c r="AN105" i="1"/>
  <c r="J96" i="12"/>
  <c r="J39" i="12"/>
  <c r="AN99" i="1"/>
  <c r="J96" i="6"/>
  <c r="J39" i="6"/>
  <c r="AN97" i="1"/>
  <c r="J96" i="4"/>
  <c r="J39" i="4"/>
  <c r="AU94" i="1"/>
  <c r="J30" i="11"/>
  <c r="AG104" i="1" s="1"/>
  <c r="AN104" i="1" s="1"/>
  <c r="J30" i="2"/>
  <c r="AG95" i="1"/>
  <c r="W29" i="1"/>
  <c r="BA94" i="1"/>
  <c r="W30" i="1" s="1"/>
  <c r="AX94" i="1"/>
  <c r="J30" i="8"/>
  <c r="AG101" i="1"/>
  <c r="AN101" i="1"/>
  <c r="AY94" i="1"/>
  <c r="J30" i="9" l="1"/>
  <c r="AG102" i="1" s="1"/>
  <c r="AN102" i="1" s="1"/>
  <c r="J39" i="5"/>
  <c r="J96" i="5"/>
  <c r="J39" i="11"/>
  <c r="J39" i="8"/>
  <c r="J39" i="2"/>
  <c r="AN95" i="1"/>
  <c r="AN98" i="1"/>
  <c r="J30" i="13"/>
  <c r="AG106" i="1"/>
  <c r="J30" i="3"/>
  <c r="AG96" i="1" s="1"/>
  <c r="AN96" i="1" s="1"/>
  <c r="J30" i="7"/>
  <c r="AG100" i="1" s="1"/>
  <c r="AN100" i="1" s="1"/>
  <c r="J30" i="10"/>
  <c r="AG103" i="1" s="1"/>
  <c r="AW94" i="1"/>
  <c r="AK30" i="1" s="1"/>
  <c r="J39" i="9" l="1"/>
  <c r="J39" i="10"/>
  <c r="J39" i="7"/>
  <c r="J39" i="3"/>
  <c r="J39" i="13"/>
  <c r="AN106" i="1"/>
  <c r="AN103" i="1"/>
  <c r="AG94" i="1"/>
  <c r="AK26" i="1" s="1"/>
  <c r="AK35" i="1" s="1"/>
  <c r="AT94" i="1"/>
  <c r="AN94" i="1"/>
</calcChain>
</file>

<file path=xl/sharedStrings.xml><?xml version="1.0" encoding="utf-8"?>
<sst xmlns="http://schemas.openxmlformats.org/spreadsheetml/2006/main" count="10011" uniqueCount="1151">
  <si>
    <t>Export Komplet</t>
  </si>
  <si>
    <t/>
  </si>
  <si>
    <t>2.0</t>
  </si>
  <si>
    <t>ZAMOK</t>
  </si>
  <si>
    <t>False</t>
  </si>
  <si>
    <t>{0943f90c-da93-403c-ac25-07717275a3ae}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</si>
  <si>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</si>
  <si>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</si>
  <si>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</si>
  <si>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</si>
  <si>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</si>
  <si>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</si>
  <si>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042/2022</t>
  </si>
  <si>
    <t>Stavba:</t>
  </si>
  <si>
    <t>Zberný dvor obce Chtelnica</t>
  </si>
  <si>
    <t>JKSO:</t>
  </si>
  <si>
    <t>KS:</t>
  </si>
  <si>
    <t>Miesto:</t>
  </si>
  <si>
    <t>Chtelnica</t>
  </si>
  <si>
    <t>Dátum:</t>
  </si>
  <si>
    <t>5. 10. 2022</t>
  </si>
  <si>
    <t>Objednávateľ:</t>
  </si>
  <si>
    <t>IČO:</t>
  </si>
  <si>
    <t>00312584</t>
  </si>
  <si>
    <t>Obec Chtelnica</t>
  </si>
  <si>
    <t>IČ DPH:</t>
  </si>
  <si>
    <t>Zhotoviteľ:</t>
  </si>
  <si>
    <t>31426000</t>
  </si>
  <si>
    <t>INVEX, spol. s r.o.</t>
  </si>
  <si>
    <t>SK2020391274</t>
  </si>
  <si>
    <t>Projektant:</t>
  </si>
  <si>
    <t xml:space="preserve"> </t>
  </si>
  <si>
    <t>True</t>
  </si>
  <si>
    <t>Spracovateľ:</t>
  </si>
  <si>
    <t>Ing.Brestovanská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</si>
  <si>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</si>
  <si>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</si>
  <si>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</si>
  <si>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</si>
  <si>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</si>
  <si>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</si>
  <si>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</si>
  <si>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</si>
  <si>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</si>
  <si>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</si>
  <si>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</si>
  <si>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</si>
  <si>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</si>
  <si>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</si>
  <si>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</si>
  <si>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</si>
  <si>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</si>
  <si>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</si>
  <si>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</si>
  <si>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</si>
  <si>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</si>
  <si>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</si>
  <si>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</si>
  <si>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</si>
  <si>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</si>
  <si>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</si>
  <si>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</si>
  <si>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</si>
  <si>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</si>
  <si>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</si>
  <si>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</si>
  <si>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</si>
  <si>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</si>
  <si>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</si>
  <si>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</si>
  <si>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</si>
  <si>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</si>
  <si>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</si>
  <si>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</si>
  <si>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</si>
  <si>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</si>
  <si>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</si>
  <si>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</si>
  <si>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</si>
  <si>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</si>
  <si>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</si>
  <si>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</si>
  <si>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Príprava územia</t>
  </si>
  <si>
    <t>STA</t>
  </si>
  <si>
    <t>1</t>
  </si>
  <si>
    <t>{ef5a858f-6ee9-416a-9433-95e52652b098}</t>
  </si>
  <si>
    <t>02</t>
  </si>
  <si>
    <t>SO02 Komunikácie a spevnené plochy</t>
  </si>
  <si>
    <t>{fade0f05-6a4f-4759-a8e9-a22477daca5f}</t>
  </si>
  <si>
    <t>03</t>
  </si>
  <si>
    <t>SO03 Terénne a sadové úpravy</t>
  </si>
  <si>
    <t>{751c5385-aca4-4435-9213-8f53ed5735e4}</t>
  </si>
  <si>
    <t>04</t>
  </si>
  <si>
    <t>SO04 Oplotenie</t>
  </si>
  <si>
    <t>{070f3cf7-48e2-4bbe-9a9e-283969521c06}</t>
  </si>
  <si>
    <t>05</t>
  </si>
  <si>
    <t>SO05.1 Prípojka vody</t>
  </si>
  <si>
    <t>{c4f4ea54-b55e-4817-9c4d-e917ebd2db0a}</t>
  </si>
  <si>
    <t>06</t>
  </si>
  <si>
    <t>SO05.2 Splašková kanalizácia, žumpa</t>
  </si>
  <si>
    <t>{3a60e2c4-a698-4edf-9d63-3cddb0728c80}</t>
  </si>
  <si>
    <t>07</t>
  </si>
  <si>
    <t>SO05.3 Dažďová kanalizácia, vsakovanie</t>
  </si>
  <si>
    <t>{bd7db31b-6137-4851-866b-a27b82794be2}</t>
  </si>
  <si>
    <t>08</t>
  </si>
  <si>
    <t>SO06 NN rozvody</t>
  </si>
  <si>
    <t>{58a1465a-30ce-4ad4-9137-f53a0a62ca56}</t>
  </si>
  <si>
    <t>09</t>
  </si>
  <si>
    <t>SO07 Kamerový systém ( neoprávnené výdavky)</t>
  </si>
  <si>
    <t>{b4717128-fc32-4b5f-9683-7b4d57845604}</t>
  </si>
  <si>
    <t>10</t>
  </si>
  <si>
    <t>SO08 Areálové osvetlenie</t>
  </si>
  <si>
    <t>{fde951d0-e9c1-4bc8-b176-4a6602bfd699}</t>
  </si>
  <si>
    <t>11</t>
  </si>
  <si>
    <t>SO09.1 Prevádzkové budovy</t>
  </si>
  <si>
    <t>{751f9ccb-c823-4968-8f53-a0aaa24da60b}</t>
  </si>
  <si>
    <t>14</t>
  </si>
  <si>
    <t>SO09.2 Zariadenie zberného dvora</t>
  </si>
  <si>
    <t>{4ff4f799-5026-48a5-a892-594f2214b887}</t>
  </si>
  <si>
    <t>KRYCÍ LIST ROZPOČTU</t>
  </si>
  <si>
    <t>Objekt:</t>
  </si>
  <si>
    <t>01 - SO01 Príprava územia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</si>
  <si>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</si>
  <si>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</si>
  <si>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</si>
  <si>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</si>
  <si>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</si>
  <si>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</si>
  <si>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</si>
  <si>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5 - Komunikácie   </t>
  </si>
  <si>
    <t xml:space="preserve">    9 - Ostatné konštrukcie a práce-búranie   </t>
  </si>
  <si>
    <t xml:space="preserve">    99 - Presun hmôt HSV   </t>
  </si>
  <si>
    <t xml:space="preserve">    6 - Zariadenie staveniska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</si>
  <si>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</si>
  <si>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</si>
  <si>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</si>
  <si>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</si>
  <si>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</si>
  <si>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</si>
  <si>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</si>
  <si>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</si>
  <si>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</si>
  <si>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</si>
  <si>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</si>
  <si>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</si>
  <si>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</si>
  <si>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</si>
  <si>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</si>
  <si>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</si>
  <si>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</si>
  <si>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111103403</t>
  </si>
  <si>
    <t>Odstránenie tŕstia, plazivého rastlinstva a bodľačia vytrhaním s koreňmi</t>
  </si>
  <si>
    <t>ha</t>
  </si>
  <si>
    <t>4</t>
  </si>
  <si>
    <t>2</t>
  </si>
  <si>
    <t>111201102</t>
  </si>
  <si>
    <t>Odstránenie krovín a stromov s koreňom s priemerom kmeňa do 100 mm, nad 1000 do 10000 m2</t>
  </si>
  <si>
    <t>m2</t>
  </si>
  <si>
    <t>3</t>
  </si>
  <si>
    <t>121101112</t>
  </si>
  <si>
    <t>Odstránenie ornice s premiestn. na hromady, so zložením na vzdialenosť do 100 m a do 10000 m3</t>
  </si>
  <si>
    <t>m3</t>
  </si>
  <si>
    <t>6</t>
  </si>
  <si>
    <t>122201103</t>
  </si>
  <si>
    <t>Odkopávka a prekopávka nezapažená v hornine 3, nad 1000 do 10000 m3</t>
  </si>
  <si>
    <t>8</t>
  </si>
  <si>
    <t>5</t>
  </si>
  <si>
    <t>122201109</t>
  </si>
  <si>
    <t>Odkopávky a prekopávky nezapažené. Príplatok k cenám za lepivosť horniny 3</t>
  </si>
  <si>
    <t>162301141</t>
  </si>
  <si>
    <t>Vodorovné premiestnenie výkopku po spevnenej ceste z horniny tr.1-4, nad 1000 do 10000 m3 na vzdialenosť nad 50 do 500 m</t>
  </si>
  <si>
    <t>12</t>
  </si>
  <si>
    <t>7</t>
  </si>
  <si>
    <t>162301500</t>
  </si>
  <si>
    <t>Vodorovné premiestnenie vyklčovaných krovín do priemeru kmeňa 100 mm na vzdialenosť 1000 m</t>
  </si>
  <si>
    <t>166101101</t>
  </si>
  <si>
    <t>Prehodenie neuľahnutého výkopku z horniny 1 až 4</t>
  </si>
  <si>
    <t>16</t>
  </si>
  <si>
    <t>9</t>
  </si>
  <si>
    <t>167102102</t>
  </si>
  <si>
    <t>Nakladanie neuľahnutého výkopku z hornín tr.1-4 nad 1000 do 10000 m3</t>
  </si>
  <si>
    <t>18</t>
  </si>
  <si>
    <t>171201201</t>
  </si>
  <si>
    <t>Uloženie sypaniny na skládky do 100 m3</t>
  </si>
  <si>
    <t>182001111</t>
  </si>
  <si>
    <t>Plošná úprava terénu pri nerovnostiach terénu nad 100mm v rovine alebo na svahu do 1:5</t>
  </si>
  <si>
    <t>22</t>
  </si>
  <si>
    <t xml:space="preserve">Komunikácie   </t>
  </si>
  <si>
    <t>564871111</t>
  </si>
  <si>
    <t>Podklad zo štrkodrviny s rozprestretím a zhutnením, po zhutnení hr. 250 mm pre zriadenie prístupovej komunikácie</t>
  </si>
  <si>
    <t>24</t>
  </si>
  <si>
    <t xml:space="preserve">Ostatné konštrukcie a práce-búranie   </t>
  </si>
  <si>
    <t>13</t>
  </si>
  <si>
    <t>979081111</t>
  </si>
  <si>
    <t>Odvoz skládkovanej sutiny a uskladneného odpadu na dočasnú skládku do 1 km</t>
  </si>
  <si>
    <t>t</t>
  </si>
  <si>
    <t>26</t>
  </si>
  <si>
    <t>99</t>
  </si>
  <si>
    <t xml:space="preserve">Presun hmôt HSV   </t>
  </si>
  <si>
    <t>998222011</t>
  </si>
  <si>
    <t>Presun hmôt pre pozemné komunikácie s krytom z kameniva (8222, 8225) akejkoľvek dĺžky objektu</t>
  </si>
  <si>
    <t>28</t>
  </si>
  <si>
    <t xml:space="preserve">Zariadenie staveniska   </t>
  </si>
  <si>
    <t>15</t>
  </si>
  <si>
    <t>000600021</t>
  </si>
  <si>
    <t>Dočasná skládka - dočasné prevádzkové oplotenie</t>
  </si>
  <si>
    <t>kpl.</t>
  </si>
  <si>
    <t>30</t>
  </si>
  <si>
    <t>02 - SO02 Komunikácie a spevnené plochy</t>
  </si>
  <si>
    <t xml:space="preserve">    2 - Zakladanie   </t>
  </si>
  <si>
    <t xml:space="preserve">    3 - Zvislé a kompletné konštrukcie   </t>
  </si>
  <si>
    <t>122202203</t>
  </si>
  <si>
    <t>Odkopávka a prekopávka nezapažená pre cesty, v hornine 3 nad 1000 do 10000 m3</t>
  </si>
  <si>
    <t>171201203</t>
  </si>
  <si>
    <t>Uloženie sypaniny na skládky nad 1000 do 10000 m3</t>
  </si>
  <si>
    <t>181101102</t>
  </si>
  <si>
    <t>Úprava pláne v zárezoch v hornine 1-4 so zhutnením</t>
  </si>
  <si>
    <t xml:space="preserve">Zakladanie   </t>
  </si>
  <si>
    <t>273313821</t>
  </si>
  <si>
    <t>Betónovanie základových dosiek z betónu prostého</t>
  </si>
  <si>
    <t>273361931</t>
  </si>
  <si>
    <t>Zhotovenie výstuže základových dosiek zo zváraných sietí  a KARI sietí</t>
  </si>
  <si>
    <t>M</t>
  </si>
  <si>
    <t>313110006000.S</t>
  </si>
  <si>
    <t>Sieť KARI akosť BSt 500M KH 20 DIN 488 rozmer siete 3x2 m, veľkosť oka 150x150 mm, drôt D 6/6 mm</t>
  </si>
  <si>
    <t>274321211</t>
  </si>
  <si>
    <t>Betón základových pásov, železový (bez výstuže), tr.C 12/15</t>
  </si>
  <si>
    <t>274361221.S</t>
  </si>
  <si>
    <t>Výstuž základových pásov z ocele 10216</t>
  </si>
  <si>
    <t>279361831</t>
  </si>
  <si>
    <t>Zhotovenie výstuže základových múrov nosných z betonárskej ocele</t>
  </si>
  <si>
    <t>5895214000</t>
  </si>
  <si>
    <t>Výstuž do betónu z ocele 11373 JP 8 mm</t>
  </si>
  <si>
    <t>289971213</t>
  </si>
  <si>
    <t>Zhotovenie vrstvy z geotextílie na upravenom povrchu v sklone do 1 : 5 , šírky nad 6 m</t>
  </si>
  <si>
    <t>6936651000</t>
  </si>
  <si>
    <t>Geotextília netkaná polypropylénová Tatratex PP   200, ekv. GEO PP HP 150</t>
  </si>
  <si>
    <t>289971422</t>
  </si>
  <si>
    <t>Geomreža pre stabilizáciu podkladu, tuhá jednoosá z polyetylénu s pevnosťou v ťahu do 65 kN/m  v sklone nad 1 : 5 do 1 : 2, 5, ekv. tuhá dvojosá PP geomreža BX 3030</t>
  </si>
  <si>
    <t xml:space="preserve">Zvislé a kompletné konštrukcie   </t>
  </si>
  <si>
    <t>311271303</t>
  </si>
  <si>
    <t>Murivo nosné (m3) PREMAC 50x30x25 s betónovou výplňou hr. 300 mm</t>
  </si>
  <si>
    <t>334121111</t>
  </si>
  <si>
    <t>Osadenie prefabrikovanej opory zo železobetónu hm. do 5 t</t>
  </si>
  <si>
    <t>ks</t>
  </si>
  <si>
    <t>32</t>
  </si>
  <si>
    <t>17</t>
  </si>
  <si>
    <t>5938920100</t>
  </si>
  <si>
    <t>Prefa IZX 123/10 oporná stena výška 3,0 m, tvar T</t>
  </si>
  <si>
    <t>34</t>
  </si>
  <si>
    <t>564251811</t>
  </si>
  <si>
    <t>Podklad alebo podsyp zo štrkopiesku s rozprestretím, po zhutnení hr. 150 mm</t>
  </si>
  <si>
    <t>36</t>
  </si>
  <si>
    <t>19</t>
  </si>
  <si>
    <t>564761111</t>
  </si>
  <si>
    <t>Podklad alebo kryt z kameniva hrubého drveného veľ. 0-32 mm s rozprestretím a zhutn.hr. 200 mm</t>
  </si>
  <si>
    <t>38</t>
  </si>
  <si>
    <t>564761111.1</t>
  </si>
  <si>
    <t>40</t>
  </si>
  <si>
    <t>21</t>
  </si>
  <si>
    <t>564762111</t>
  </si>
  <si>
    <t>Podklad alebo kryt z kameniva hrubého drveného veľ. 0-32mm(vibr.štrk) po zhut.hr. 200 mm komunikačné plochy</t>
  </si>
  <si>
    <t>42</t>
  </si>
  <si>
    <t>564861111</t>
  </si>
  <si>
    <t>Podklad zo štrkodrviny s rozprestretím a zhutnením 0-32, po zhutnení hr. 200 mm manipulačné plochy</t>
  </si>
  <si>
    <t>44</t>
  </si>
  <si>
    <t>23</t>
  </si>
  <si>
    <t>581130313</t>
  </si>
  <si>
    <t>Kryt cementobetónový cestných komunikácií skupiny CB III pre TDZ IV, V a VI, hr. 180 mm</t>
  </si>
  <si>
    <t>46</t>
  </si>
  <si>
    <t>914001111</t>
  </si>
  <si>
    <t>Osadenie a montáž cestnej zvislej dopravnej značky na stĺpik, stĺp, konzolu alebo objekt</t>
  </si>
  <si>
    <t>48</t>
  </si>
  <si>
    <t>25</t>
  </si>
  <si>
    <t>4044778750</t>
  </si>
  <si>
    <t>Pozink.dopr.značka, základný rozmer 900 mm, fólia RA1 vrátane stĺpika</t>
  </si>
  <si>
    <t>50</t>
  </si>
  <si>
    <t>917862111</t>
  </si>
  <si>
    <t>Osadenie obrubníka betónového stojatého do lôžka z betónu prosteho tr. C 12/15 s bočnou oporou</t>
  </si>
  <si>
    <t>m</t>
  </si>
  <si>
    <t>52</t>
  </si>
  <si>
    <t>27</t>
  </si>
  <si>
    <t>5922903060</t>
  </si>
  <si>
    <t>Obrubník cestný 100/25/15 cm, sivá</t>
  </si>
  <si>
    <t>54</t>
  </si>
  <si>
    <t>998224111</t>
  </si>
  <si>
    <t>Presun hmôt pre pozemné komunikácie s krytom monolitickým betónovým akejkoľvek dĺžky objektu</t>
  </si>
  <si>
    <t>56</t>
  </si>
  <si>
    <t>03 - SO03 Terénne a sadové úpravy</t>
  </si>
  <si>
    <t>180401211</t>
  </si>
  <si>
    <t>Založenie trávnika lúčneho výsevom v rovine alebo na svahu do 1:5</t>
  </si>
  <si>
    <t>0057211200</t>
  </si>
  <si>
    <t>Trávové semeno - parková zmes</t>
  </si>
  <si>
    <t>kg</t>
  </si>
  <si>
    <t>180401212</t>
  </si>
  <si>
    <t>Založenie trávnika lúčneho výsevom na svahu nad 1:5 do 1:2</t>
  </si>
  <si>
    <t>0057211200.1</t>
  </si>
  <si>
    <t>181301113</t>
  </si>
  <si>
    <t>Rozprestretie ornice v rovine, plocha nad 500 m2,hr. do 200 mm</t>
  </si>
  <si>
    <t>Plošná úprava terénu pri nerovnostiach terénu nad 50-100mm v rovine alebo na svahu do 1:5</t>
  </si>
  <si>
    <t>183101121</t>
  </si>
  <si>
    <t>Hĺbenie jamky v rovine alebo na svahu do 1:5, objem nad 0,40 do 1,00 m3</t>
  </si>
  <si>
    <t>183403114</t>
  </si>
  <si>
    <t>Obrobenie pôdy kultivátorovaním v rovine alebo na svahu do 1:5</t>
  </si>
  <si>
    <t>183403153</t>
  </si>
  <si>
    <t>Obrobenie pôdy hrabaním v rovine alebo na svahu do 1:5</t>
  </si>
  <si>
    <t>184102116</t>
  </si>
  <si>
    <t>Výsadba dreviny s balom v rovine alebo na svahu do 1:5, priemer balu nad 600 do 800 mm</t>
  </si>
  <si>
    <t>0266200000</t>
  </si>
  <si>
    <t>Listnatý krík dekoratívny listom, drevom ( špecifikácia počas realizácie )</t>
  </si>
  <si>
    <t>0266205620</t>
  </si>
  <si>
    <t>Krovitý tvar stromu (špecifikácia počas realizácie)</t>
  </si>
  <si>
    <t>0266200150</t>
  </si>
  <si>
    <t>Listnatý strom (špecifikácia počas realizácie)</t>
  </si>
  <si>
    <t>0266202245</t>
  </si>
  <si>
    <t>Ihličnatý strom (špecifikácia počas realizácie)</t>
  </si>
  <si>
    <t>184202111</t>
  </si>
  <si>
    <t>Zakotvenie dreviny troma a viac kolmi pri priemere kolov do 100 mm pri dĺžke kolov do 2 m</t>
  </si>
  <si>
    <t>6936590000</t>
  </si>
  <si>
    <t>Mulčovacia textília 1,6m x 100m čierna 50g/m2, NT 50 BK 16 100 Agrotex</t>
  </si>
  <si>
    <t>bal</t>
  </si>
  <si>
    <t>0554151000</t>
  </si>
  <si>
    <t>Mulčovacia kôra pre stromy a kríky 290 ks*1,0 m2</t>
  </si>
  <si>
    <t>0521721000</t>
  </si>
  <si>
    <t>Tyče ihličňanové tr. 1, hrúbka 6-7 cm, dĺžky 2 m a viac bez kôry</t>
  </si>
  <si>
    <t>184502111</t>
  </si>
  <si>
    <t>Vyzdvihnutie dreviny na presad. s balom v rovine alebo na svahu do 1:5, priemer balu nad 300 do 400 mm</t>
  </si>
  <si>
    <t>184801132</t>
  </si>
  <si>
    <t>Ošetrenie vysadených drevín, v skupinách na svahu nad 1:5 do 1:2</t>
  </si>
  <si>
    <t>184802111</t>
  </si>
  <si>
    <t>Chemické odburinenie pôdy v rovine alebo na svahu  postrekom naširoko</t>
  </si>
  <si>
    <t>2529201000</t>
  </si>
  <si>
    <t>Chemické odburinenie trávnika  Bofix</t>
  </si>
  <si>
    <t>l</t>
  </si>
  <si>
    <t>185802113</t>
  </si>
  <si>
    <t>Hnojenie pôdy v rovine alebo na svahu do 1:5 umelým hnojivom naširoko</t>
  </si>
  <si>
    <t>2519115500</t>
  </si>
  <si>
    <t>Hnojivo priemyselné Cererit Z balené</t>
  </si>
  <si>
    <t>185803111</t>
  </si>
  <si>
    <t>Ošetrenie trávnika v rovine alebo na svahu do 1:5</t>
  </si>
  <si>
    <t>185803211</t>
  </si>
  <si>
    <t>Povalcovanie trávnika v rovine alebo na svahu do 1:5,1:2</t>
  </si>
  <si>
    <t>185804312</t>
  </si>
  <si>
    <t>Zaliatie rastlín vodou, plochy jednotlivo nad 20 m2 0,02 l/m2</t>
  </si>
  <si>
    <t>185851111</t>
  </si>
  <si>
    <t>Dovoz vody pre zálievku rastlín na vzdialenosť do 1000 m</t>
  </si>
  <si>
    <t>29</t>
  </si>
  <si>
    <t>998231311</t>
  </si>
  <si>
    <t>Presun hmôt pre sadovnícke a krajinárske úpravy do 5000 m vodorovne bez zvislého presunu</t>
  </si>
  <si>
    <t>58</t>
  </si>
  <si>
    <t>04 - SO04 Oplotenie</t>
  </si>
  <si>
    <t xml:space="preserve">PSV - Práce a dodávky PSV   </t>
  </si>
  <si>
    <t xml:space="preserve">    767 - Konštrukcie doplnkové kovové   </t>
  </si>
  <si>
    <t>121101111</t>
  </si>
  <si>
    <t>Odstránenie ornice s vodor. premiestn. na hromady, so zložením na vzdialenosť do 100 m a do 100m3</t>
  </si>
  <si>
    <t>131201101</t>
  </si>
  <si>
    <t>Výkop nezapaženej jamy v hornine 3, do 100 m3</t>
  </si>
  <si>
    <t>131201109</t>
  </si>
  <si>
    <t>Hĺbenie nezapažených jám a zárezov. Príplatok za lepivosť horniny 3</t>
  </si>
  <si>
    <t>161101501</t>
  </si>
  <si>
    <t>Zvislé premiestnenie výkopku z horniny I až IV, nosením za každé 3 m výšky</t>
  </si>
  <si>
    <t>M3</t>
  </si>
  <si>
    <t>162301112</t>
  </si>
  <si>
    <t>Vodorovné premiestnenie výkopku  po nespevnenej ceste z  horniny tr.1-4, do 100 m3 na vzdialenosť do 1000 m</t>
  </si>
  <si>
    <t>167101101</t>
  </si>
  <si>
    <t>Nakladanie neuľahnutého výkopku z hornín tr.1-4 do 100 m3</t>
  </si>
  <si>
    <t>272353101</t>
  </si>
  <si>
    <t>Debnenie kotevného otvoru s prierezom do 0.01m2, hĺbky do 0.25m</t>
  </si>
  <si>
    <t>272353110</t>
  </si>
  <si>
    <t>Debnenie kotevného otvoru s prierezom do 0.01m2, príplatok nad 0.25m</t>
  </si>
  <si>
    <t>275316121</t>
  </si>
  <si>
    <t>Základové pätky z betónu prostého C 16/20</t>
  </si>
  <si>
    <t>278311022</t>
  </si>
  <si>
    <t>Zálievka kotevných otvorov z betónu prostého tr.C 8/10, objem 1 otvoru 0,02-0,10 m3</t>
  </si>
  <si>
    <t>961043111</t>
  </si>
  <si>
    <t>Búranie základov z betónu prostého alebo preloženého kameňom,  -2,20000t</t>
  </si>
  <si>
    <t>966067112</t>
  </si>
  <si>
    <t>Rozobratie plotov výšky do 250 cm, z drôteného pletiva alebo z plechu,  -0,01000t</t>
  </si>
  <si>
    <t>Odvoz sutiny a vybúraných hmôt na skládku do 1 km</t>
  </si>
  <si>
    <t>5923333801</t>
  </si>
  <si>
    <t>Betónový prefabrikát PD 250, Plotová doska,rozm.2 500 x 50 x 300mm</t>
  </si>
  <si>
    <t>979081121</t>
  </si>
  <si>
    <t>Odvoz sutiny a vybúraných hmôt na skládku za každý ďalší 1 km</t>
  </si>
  <si>
    <t>979089012</t>
  </si>
  <si>
    <t>Poplatok za skladovanie - betón, tehly, dlaždice (17 01 ), ostatné</t>
  </si>
  <si>
    <t>998021021</t>
  </si>
  <si>
    <t>Presun hmôt pre haly 802, 811 zvislá konštr.z tehál,tvárnic,blokov alebo kovová do výšky 20 m</t>
  </si>
  <si>
    <t>PSV</t>
  </si>
  <si>
    <t xml:space="preserve">Práce a dodávky PSV   </t>
  </si>
  <si>
    <t>767</t>
  </si>
  <si>
    <t xml:space="preserve">Konštrukcie doplnkové kovové   </t>
  </si>
  <si>
    <t>767658201</t>
  </si>
  <si>
    <t>Montáž  bránky  1,5 m - C profil 70x70x4</t>
  </si>
  <si>
    <t>5534370500</t>
  </si>
  <si>
    <t>Bránka ESPACE jednokrídlová - výplň zváraná sieť 5x5 cm RAL 6006šxv 1x1,75  F40, 1K, ekv. bránka MODEST 1x1,73m</t>
  </si>
  <si>
    <t>5535850005</t>
  </si>
  <si>
    <t>Stĺpik AXYLE, výška:2,6 m, pre osadenie do betónových pätiek vrátane osadenia, ekv. stĺpik TANGEL 260cm</t>
  </si>
  <si>
    <t>5624900210</t>
  </si>
  <si>
    <t>Stĺpik vzpera rohový vrátane osadenia</t>
  </si>
  <si>
    <t>767658205</t>
  </si>
  <si>
    <t>Montáž samonosnej posuvnej brány pre šírku prejazdu 5,0 m - C profil 80x80x5</t>
  </si>
  <si>
    <t>5535910150</t>
  </si>
  <si>
    <t>Vozík výkyvný s reguláciou, 8 roliek s montážnou doskou pre C profil 80x80x5</t>
  </si>
  <si>
    <t>5535850061</t>
  </si>
  <si>
    <t>Brána posuvna dvojkrídlová, výška:1,8 m,šírka 5m</t>
  </si>
  <si>
    <t>5535910180</t>
  </si>
  <si>
    <t>C-Profil 80x80x5 mm, Fe</t>
  </si>
  <si>
    <t>5535910230</t>
  </si>
  <si>
    <t>Spodný nájazd pre profil 80x80x5</t>
  </si>
  <si>
    <t>5535910265</t>
  </si>
  <si>
    <t>Dojazdová kapsa - spodný doraz pre profil 80x80x5</t>
  </si>
  <si>
    <t>5535910601</t>
  </si>
  <si>
    <t>Vrchné vedenie pre posuvné brány  4 rolky</t>
  </si>
  <si>
    <t>60</t>
  </si>
  <si>
    <t>31</t>
  </si>
  <si>
    <t>5535910685</t>
  </si>
  <si>
    <t>Záslepka štvorcová 80x80</t>
  </si>
  <si>
    <t>62</t>
  </si>
  <si>
    <t>767911130</t>
  </si>
  <si>
    <t>Montáž oplotenia strojového pletiva, s výškou do 1,6 do 2,0 m komplet</t>
  </si>
  <si>
    <t>64</t>
  </si>
  <si>
    <t>33</t>
  </si>
  <si>
    <t>5535850014</t>
  </si>
  <si>
    <t>Panel oplotenia poplastovaný , výška: 1,80 m, ekv. Panel APOLLO 3Dzelený 4mm 2,5x1,73m</t>
  </si>
  <si>
    <t>66</t>
  </si>
  <si>
    <t>767920840</t>
  </si>
  <si>
    <t>Demontáž vrát a vrátok na oplotenie s plochou jednotlivo nad 6 do 10 m2,  -0,28500t</t>
  </si>
  <si>
    <t>68</t>
  </si>
  <si>
    <t>35</t>
  </si>
  <si>
    <t>998767201</t>
  </si>
  <si>
    <t>Presun hmôt pre kovové stavebné doplnkové konštrukcie v objektoch výšky do 6 m</t>
  </si>
  <si>
    <t>%</t>
  </si>
  <si>
    <t>70</t>
  </si>
  <si>
    <t>05 - SO05.1 Prípojka vody</t>
  </si>
  <si>
    <t xml:space="preserve">    4 - Vodorovné konštrukcie   </t>
  </si>
  <si>
    <t xml:space="preserve">    8 - Rúrové vedenie   </t>
  </si>
  <si>
    <t xml:space="preserve">    722 - Záhlavie studne   </t>
  </si>
  <si>
    <t xml:space="preserve">    724 - Zdravotechnika - strojné vybavenie   </t>
  </si>
  <si>
    <t xml:space="preserve">M - Práce a dodávky M   </t>
  </si>
  <si>
    <t xml:space="preserve">    22-M - Montáže vodovodu   </t>
  </si>
  <si>
    <t xml:space="preserve">    23-M - Montáže potrubia   </t>
  </si>
  <si>
    <t xml:space="preserve">    46-M - Zemné práce pri extr.mont.prácach   </t>
  </si>
  <si>
    <t>132201202</t>
  </si>
  <si>
    <t>Výkop ryhy šírky 600-2000mm horn.3 od 100 do 1000 m3</t>
  </si>
  <si>
    <t>132201209</t>
  </si>
  <si>
    <t>Príplatok k cenám za lepivosť horniny 3</t>
  </si>
  <si>
    <t>133201101</t>
  </si>
  <si>
    <t>Výkop šachty hornina 3 do 100 m3</t>
  </si>
  <si>
    <t>133201109</t>
  </si>
  <si>
    <t>Príplatok k cenám za lepivosť horniny</t>
  </si>
  <si>
    <t>151101101</t>
  </si>
  <si>
    <t>Paženie a rozopretie stien rýh pre podzemné vedenie, príložné do 2 m</t>
  </si>
  <si>
    <t>151101111</t>
  </si>
  <si>
    <t>Odstránenie paženia rýh pre podzemné vedenie, príložné hĺbky do 2 m</t>
  </si>
  <si>
    <t>162501102</t>
  </si>
  <si>
    <t>Vodorovné premiestnenie výkopku tr.1-4 do 3000 m</t>
  </si>
  <si>
    <t>174101002</t>
  </si>
  <si>
    <t>Zásyp sypaninou so zhutnením jám, šachiet, rýh, zárezov alebo okolo objektov nad 100 do 1000 m3</t>
  </si>
  <si>
    <t>175101101</t>
  </si>
  <si>
    <t>Obsyp potrubia sypaninou z vhodných hornín 1 až 4 bez prehodenia sypaniny</t>
  </si>
  <si>
    <t>175101109</t>
  </si>
  <si>
    <t>Príplatok k cene za prehodenie sypaniny</t>
  </si>
  <si>
    <t>5833313500</t>
  </si>
  <si>
    <t>Kamenivo hrubé ťažené 4-16mm B ( 85,8 * 1,6 = 137,28 )</t>
  </si>
  <si>
    <t>175101201</t>
  </si>
  <si>
    <t>Obsyp objektov sypaninou z vhodných hornín 1 až 4 bez prehodenia sypaniny ( studňa )</t>
  </si>
  <si>
    <t>175101209</t>
  </si>
  <si>
    <t>Príplatok k cene za prehodenie sypaniny (studňa)</t>
  </si>
  <si>
    <t>242791111</t>
  </si>
  <si>
    <t>Studňový vrt z plastických hmôt, hĺbky do 50 m DN do 200mm (komplet dodávka vrtu studne)</t>
  </si>
  <si>
    <t>2860000001</t>
  </si>
  <si>
    <t>Rúrka do vrtu komplet vrátane obsypov a tesnenia</t>
  </si>
  <si>
    <t xml:space="preserve">Vodorovné konštrukcie   </t>
  </si>
  <si>
    <t>451538111</t>
  </si>
  <si>
    <t>Dno ryhy pod drenážne potrubie spevnené štrkom drveným hr. do 150 mm</t>
  </si>
  <si>
    <t>5932110000</t>
  </si>
  <si>
    <t>Podkladný betón pod kolena odbočky, tvarovky</t>
  </si>
  <si>
    <t>451573111</t>
  </si>
  <si>
    <t>Lôžko pod potrubie, stoky a drobné objekty, v otvorenom výkope z piesku a štrkopiesku do 63 mm</t>
  </si>
  <si>
    <t>452111111</t>
  </si>
  <si>
    <t>Osadenie bet.dielca, podvalu pod potrubie v otvorenom výkope, prierez. plochy do 25 000 mm2</t>
  </si>
  <si>
    <t>567125115</t>
  </si>
  <si>
    <t>Podklad z prostého betónu tr. C 8/10 hr.150 mm</t>
  </si>
  <si>
    <t xml:space="preserve">Rúrové vedenie   </t>
  </si>
  <si>
    <t>871161121</t>
  </si>
  <si>
    <t>Montáž potrubia z tlakových rúrok polyetylénových vonkajšieho priemeru 32 mm</t>
  </si>
  <si>
    <t>2860018130</t>
  </si>
  <si>
    <t>HDPE rúra PE100  32x2,9/100m PN16 (SDR11) -pre tlakový rozvod pitnej vody  PIPELIFE</t>
  </si>
  <si>
    <t>871181121</t>
  </si>
  <si>
    <t>Montáž potrubia z tlakových polyetylénových rúrok priemeru 50 mm</t>
  </si>
  <si>
    <t>2861130900</t>
  </si>
  <si>
    <t>HDPE rúra tlaková pre rozvod vody - PE 100 / PN 16 50x 4.6mm</t>
  </si>
  <si>
    <t>877313122</t>
  </si>
  <si>
    <t>Montáž tvarovky na potrubí, T kus,  koleno PE 100 SDR 17 D32,50</t>
  </si>
  <si>
    <t>2861616300</t>
  </si>
  <si>
    <t>Elektrotvarovky FRIALEN koleno 45° elektrotvarovkové W 45°   PE 100 SDR 11 DN  32, 50</t>
  </si>
  <si>
    <t>892233111</t>
  </si>
  <si>
    <t>Preplach a dezinfekcia vodovodného potrubia DN od 40 do 70</t>
  </si>
  <si>
    <t>892241111</t>
  </si>
  <si>
    <t>Ostatné práce na rúrovom vedení, tlakové skúšky vodovodného potrubia DN do 80</t>
  </si>
  <si>
    <t>892372111</t>
  </si>
  <si>
    <t>Zabezpečenie koncov vodovodného potrubia pri tlakových skúškach DN do 300</t>
  </si>
  <si>
    <t>894101112</t>
  </si>
  <si>
    <t>Osadenie požiarnej nádrže železobetónovej, hmotnosti nad 4 do 10 t vrátane výkopov, obsypov a prepojov</t>
  </si>
  <si>
    <t>5922415080</t>
  </si>
  <si>
    <t>Požiarna nádrž PN 25 5200x2800x2250 mm betónová,</t>
  </si>
  <si>
    <t>72</t>
  </si>
  <si>
    <t>37</t>
  </si>
  <si>
    <t>899713111</t>
  </si>
  <si>
    <t>Orientačná tabuľka na vodovodných a kanalizačných radoch na stĺpiku oceľovom alebo betónovom</t>
  </si>
  <si>
    <t>74</t>
  </si>
  <si>
    <t>5534644100</t>
  </si>
  <si>
    <t>Stĺpik z oceľovej rúrky SL 1 H 165 cm</t>
  </si>
  <si>
    <t>76</t>
  </si>
  <si>
    <t>39</t>
  </si>
  <si>
    <t>899721111</t>
  </si>
  <si>
    <t>Vyhľadávací vodič na potrubí PVC DN do 150 mm</t>
  </si>
  <si>
    <t>78</t>
  </si>
  <si>
    <t>3410403400</t>
  </si>
  <si>
    <t>Vodic medený CY 06   žltozelený</t>
  </si>
  <si>
    <t>80</t>
  </si>
  <si>
    <t>41</t>
  </si>
  <si>
    <t>998276101</t>
  </si>
  <si>
    <t>Presun hmôt pre rúrové vedenie hĺbené z rúr z plast., hmôt alebo sklolamin. v otvorenom výkope</t>
  </si>
  <si>
    <t>82</t>
  </si>
  <si>
    <t>722</t>
  </si>
  <si>
    <t xml:space="preserve">Záhlavie studne   </t>
  </si>
  <si>
    <t>722263416</t>
  </si>
  <si>
    <t>Montáž vodomernej zostavy, vodomer. jednovtokový suchobežný G 3/4-1"(2 m3.h-1)</t>
  </si>
  <si>
    <t>84</t>
  </si>
  <si>
    <t>43</t>
  </si>
  <si>
    <t>5922410300</t>
  </si>
  <si>
    <t>Armatúrna šachta, skruž betónová 1200/1700/ s poklopom a rebríkom komplet dodávka</t>
  </si>
  <si>
    <t>86</t>
  </si>
  <si>
    <t>3885002090</t>
  </si>
  <si>
    <t>Vodomer 3/4"studená voda</t>
  </si>
  <si>
    <t>kpl</t>
  </si>
  <si>
    <t>88</t>
  </si>
  <si>
    <t>45</t>
  </si>
  <si>
    <t>2861668000</t>
  </si>
  <si>
    <t>Elektrotvarovky FRIALEN prechodka PE/mosadz s vonkajším závitom MUN PE 100 SDR 11 D/R" 50/1"</t>
  </si>
  <si>
    <t>90</t>
  </si>
  <si>
    <t>4228461553</t>
  </si>
  <si>
    <t>Herz filter 1", velkost oka sietoviny 0,4mm   obj.c.1411103</t>
  </si>
  <si>
    <t>92</t>
  </si>
  <si>
    <t>47</t>
  </si>
  <si>
    <t>3195240007</t>
  </si>
  <si>
    <t>IVAR závitové fitingy mosadzné redukcia  1" x 3/4"    c.1581G000605</t>
  </si>
  <si>
    <t>94</t>
  </si>
  <si>
    <t>5517530200</t>
  </si>
  <si>
    <t>VALEX gulový ventil štandard s pákou, poniklovaný 3/4", kód 1463690</t>
  </si>
  <si>
    <t>96</t>
  </si>
  <si>
    <t>49</t>
  </si>
  <si>
    <t>5510900432</t>
  </si>
  <si>
    <t>HERZ Spätný ventil, PN 16, DN 25, obj.c.1262202</t>
  </si>
  <si>
    <t>98</t>
  </si>
  <si>
    <t>724</t>
  </si>
  <si>
    <t xml:space="preserve">Zdravotechnika - strojné vybavenie   </t>
  </si>
  <si>
    <t>724149101</t>
  </si>
  <si>
    <t>Montáž čerpadla  ponorného do vrtu, bez potrubia a príslušenstva</t>
  </si>
  <si>
    <t>100</t>
  </si>
  <si>
    <t>51</t>
  </si>
  <si>
    <t>4268153996</t>
  </si>
  <si>
    <t>Ponorné čerpadlo - SP 8A-37  5,5kW 3x380-400-415V DOL 50Hz   vrátane príslušenstva, tlakovej nádoby, potrubia komplet dodávka, ekv. Grundfos SP9-32 Rp2 4"3X380-415/50 7.5kW 98699063</t>
  </si>
  <si>
    <t>102</t>
  </si>
  <si>
    <t xml:space="preserve">Práce a dodávky M   </t>
  </si>
  <si>
    <t>22-M</t>
  </si>
  <si>
    <t xml:space="preserve">Montáže vodovodu   </t>
  </si>
  <si>
    <t>220261661</t>
  </si>
  <si>
    <t>Vyznačenie trasy podľa plánu</t>
  </si>
  <si>
    <t>104</t>
  </si>
  <si>
    <t>23-M</t>
  </si>
  <si>
    <t xml:space="preserve">Montáže potrubia   </t>
  </si>
  <si>
    <t>53</t>
  </si>
  <si>
    <t>230203275</t>
  </si>
  <si>
    <t>Montáž armatúry DAA (Kit) prípojkovej navrtávacej s predľženou odbočkou PE 100 SDR 11 D 180/50</t>
  </si>
  <si>
    <t>106</t>
  </si>
  <si>
    <t>2861626900</t>
  </si>
  <si>
    <t>Elektrotvarovky FRIALEN s predlženou odbockou DAA PE 100 SDR 11 DN 180/50</t>
  </si>
  <si>
    <t>256</t>
  </si>
  <si>
    <t>108</t>
  </si>
  <si>
    <t>46-M</t>
  </si>
  <si>
    <t xml:space="preserve">Zemné práce pri extr.mont.prácach   </t>
  </si>
  <si>
    <t>55</t>
  </si>
  <si>
    <t>460490011</t>
  </si>
  <si>
    <t>Rozvinutie a uloženie výstražnej fólie z PVC do ryhy, šírka 22 cm</t>
  </si>
  <si>
    <t>110</t>
  </si>
  <si>
    <t>3691000181</t>
  </si>
  <si>
    <t>Výstražná PVC fólia š. 30 cm vodovod</t>
  </si>
  <si>
    <t>112</t>
  </si>
  <si>
    <t>06 - SO05.2 Splašková kanalizácia, žumpa</t>
  </si>
  <si>
    <t>Kamenivo hrubé ťažené 4-16mm B ( 11,0 * 1,6 = 17,60 )</t>
  </si>
  <si>
    <t>5893200100</t>
  </si>
  <si>
    <t>Betón STN EN 206-1-C 8/10-X0 (SK)-Cl 1,0-Dmax 8 - S1 z cementu portlandského</t>
  </si>
  <si>
    <t>311351103</t>
  </si>
  <si>
    <t>Debnenie nadzákladových múrov  jednostranné zhotovenie-tradičné</t>
  </si>
  <si>
    <t>311351104</t>
  </si>
  <si>
    <t>Debnenie nadzákladových múrov  jednostranné odstránenie-tradičné</t>
  </si>
  <si>
    <t>2860008630</t>
  </si>
  <si>
    <t>Manžeta pre teleskop -pre revízne šachty DN630</t>
  </si>
  <si>
    <t>2860008620</t>
  </si>
  <si>
    <t>Plastový teleskop bez poklopu -pre revízne šachty DN630</t>
  </si>
  <si>
    <t>871313123</t>
  </si>
  <si>
    <t>Montáž potrubia z kanalizačných rúr z tvrdého PVC tesn. gumovým krúžkom v skl. do 20% DN 160</t>
  </si>
  <si>
    <t>2861101800</t>
  </si>
  <si>
    <t>Kanalizačné rúry PVC-U hladké s hrdlom 160x 3.6x2800mm</t>
  </si>
  <si>
    <t>Osadenie žumpy železobetónovej, hmotnosti nad 4 do 10 t</t>
  </si>
  <si>
    <t>Žumpa 3200x2500x2200 mm betónová, komplet</t>
  </si>
  <si>
    <t>894431281</t>
  </si>
  <si>
    <t>Montáž revíznej šachty z PP, DN 630 s dnom pre korugované predĺženie (DN šachty/DN potr. ved.) DN 630/DN 160</t>
  </si>
  <si>
    <t>2860008660</t>
  </si>
  <si>
    <t>Predĺženie PP D630/1000 -pre revízne šachty DN630</t>
  </si>
  <si>
    <t>2860008700</t>
  </si>
  <si>
    <t>Tesniaci krúžok -pre revízne šachty DN630</t>
  </si>
  <si>
    <t>2860008800</t>
  </si>
  <si>
    <t>Šachtové dno PRO630/160 0° - 180° -pre revízne šachty DN630</t>
  </si>
  <si>
    <t>230170004</t>
  </si>
  <si>
    <t>Príprava pre skúšku tesnosti DN 150 - 300</t>
  </si>
  <si>
    <t>úsek</t>
  </si>
  <si>
    <t>230170014</t>
  </si>
  <si>
    <t>Skúška tesnosti potrubia podľa STN DN 150 - 300</t>
  </si>
  <si>
    <t>Výstražná PVC fólia š. 30 cm kanalizácia</t>
  </si>
  <si>
    <t>5524213540</t>
  </si>
  <si>
    <t>Poklop BEGU, Betón - liatina -pre revízne šachty DN630 - 1000 PL600/A15</t>
  </si>
  <si>
    <t>5922441020</t>
  </si>
  <si>
    <t>Betónový roznášací prstenec -pre revízne šachty DN630</t>
  </si>
  <si>
    <t>07 - SO05.3 Dažďová kanalizácia, vsakovanie</t>
  </si>
  <si>
    <t>Kamenivo hrubé ťažené 4-16mm B ( 67,8 * 1,6 = 108,48 )</t>
  </si>
  <si>
    <t>Manžeta pre teleskop - pre revízne šachty DN630</t>
  </si>
  <si>
    <t>871353121</t>
  </si>
  <si>
    <t>Montáž potrubia z kanalizačných rúr z tvrdého PVC tesn. gumovým krúžkom v skl. do 20% DN 200</t>
  </si>
  <si>
    <t>2861103000</t>
  </si>
  <si>
    <t>Kanalizačné rúry PVC-U hladké s hrdlom 200x 4.5x5000mm</t>
  </si>
  <si>
    <t>894170033</t>
  </si>
  <si>
    <t>Montáž filtračno-usadzovacej šachty,  DN600, výška 1500 mm, vsakovací systém</t>
  </si>
  <si>
    <t>5624505060</t>
  </si>
  <si>
    <t>Filtračno-usadzovacia šachta, rozmer: DN600, H=1500mm, vasovací systém</t>
  </si>
  <si>
    <t>894421111</t>
  </si>
  <si>
    <t>Zriadenie vakovacieho zariadenia vsak1, vsak2, vrátane prepojovacích potrubí, odvzdušnenia DN100</t>
  </si>
  <si>
    <t>2867104132</t>
  </si>
  <si>
    <t>Vsakovací blok,  1,2x0,6x0,42 m ,</t>
  </si>
  <si>
    <t>895941111</t>
  </si>
  <si>
    <t>Zriadenie kanalizačného vpustu uličného z betónových dielcov typ UV-50, UVB-50</t>
  </si>
  <si>
    <t>5922380000</t>
  </si>
  <si>
    <t>Prefabrikát betónový-uličná vpusť vpust 1-50, D 50x22cm ( kompletný vpust )</t>
  </si>
  <si>
    <t>08 - SO06 NN rozvody</t>
  </si>
  <si>
    <t xml:space="preserve">    21-M - Elektromontáže   </t>
  </si>
  <si>
    <t xml:space="preserve">    22-M - Montáže elektro   </t>
  </si>
  <si>
    <t>998289011</t>
  </si>
  <si>
    <t>Presun hmôt pre kábelovody (828 7, 828 8, 3) akéhokoľvek rozsahu</t>
  </si>
  <si>
    <t>21-M</t>
  </si>
  <si>
    <t xml:space="preserve">Elektromontáže   </t>
  </si>
  <si>
    <t>210010066</t>
  </si>
  <si>
    <t>Rúrka elektroinšt. oceľová, závitová, uložená pevne typ 6042, 42 mm</t>
  </si>
  <si>
    <t>3450720900</t>
  </si>
  <si>
    <t>Trubka pancierova 6042</t>
  </si>
  <si>
    <t>3450802700</t>
  </si>
  <si>
    <t>Koleno pancierove 6142 H</t>
  </si>
  <si>
    <t>3451011900</t>
  </si>
  <si>
    <t>Vývodka PVC 4842/P</t>
  </si>
  <si>
    <t>210040512</t>
  </si>
  <si>
    <t>Ukončenie vodičov svorkou</t>
  </si>
  <si>
    <t>3450601600</t>
  </si>
  <si>
    <t>Svorka 165624 prudova pre AlFe</t>
  </si>
  <si>
    <t>210100003</t>
  </si>
  <si>
    <t>Ukončenie vodičov v rozvádzač. vč. zapojenia a vodičovej koncovky do 16 mm2</t>
  </si>
  <si>
    <t>3452105500</t>
  </si>
  <si>
    <t>G-Kábl.oko CU  10x10 KU-L</t>
  </si>
  <si>
    <t>210100004</t>
  </si>
  <si>
    <t>Ukončenie vodičov v rozvádzač. vrátane zapojenia a vodičovej koncovky do 25 mm2</t>
  </si>
  <si>
    <t>3452119200</t>
  </si>
  <si>
    <t>Káblové oko  25  Al 617065</t>
  </si>
  <si>
    <t>210100252</t>
  </si>
  <si>
    <t>Ukončenie celoplastových káblov zmrašť. záklopkou alebo páskou do 4 x 25 mm2</t>
  </si>
  <si>
    <t>210120102</t>
  </si>
  <si>
    <t>Poistkový náboj vč.montáže nožový náboj do 500 V</t>
  </si>
  <si>
    <t>3581532200</t>
  </si>
  <si>
    <t>Poist.patron PHN 00  50A gF1+S</t>
  </si>
  <si>
    <t>210190002</t>
  </si>
  <si>
    <t>Montáž oceľolechovej rozvodnice do váhy 50 kg</t>
  </si>
  <si>
    <t>3570154400</t>
  </si>
  <si>
    <t>Rozvádzač RE 25A povrchový (R02, R03, R04, R05)</t>
  </si>
  <si>
    <t>3570152800</t>
  </si>
  <si>
    <t>Rozvádzač R01 25A nástenný riadiaci komplet</t>
  </si>
  <si>
    <t>210191501</t>
  </si>
  <si>
    <t>Poistková skriňa káblová, osadenie bez murárských prác a zapojenie vodičov,tenkocementová skriňa SP</t>
  </si>
  <si>
    <t>3570327400</t>
  </si>
  <si>
    <t>Skriňa SPP 21/A 1602</t>
  </si>
  <si>
    <t>210220361</t>
  </si>
  <si>
    <t>Tyčový uzemňovač zarazený do zeme a pripoj.vedenie do 2 m</t>
  </si>
  <si>
    <t>3540501100</t>
  </si>
  <si>
    <t>HR-Zemna tyc ZT 2M</t>
  </si>
  <si>
    <t>210800122</t>
  </si>
  <si>
    <t>Kábel medený uložený voľne CYKY 450/750 V 5x6</t>
  </si>
  <si>
    <t>3410350100</t>
  </si>
  <si>
    <t>CYKY 5x6    Kábel pre pevné uloženie, medený STN</t>
  </si>
  <si>
    <t>210810013</t>
  </si>
  <si>
    <t>Silový kábel 750 - 1000 V /mm2/ voľne uložený CYKY-CYKYm 750 V 5x16</t>
  </si>
  <si>
    <t>3410109700</t>
  </si>
  <si>
    <t>Kábel silový medený CYKY  5Cx16</t>
  </si>
  <si>
    <t>210901090</t>
  </si>
  <si>
    <t>Silový kábel 750-1000 V (v mm2) voľne uložený CYKY 5Cx2,5 prípojka k studni komplet</t>
  </si>
  <si>
    <t>3410205800</t>
  </si>
  <si>
    <t>Kábel silový CYKY 5Cx2,5 prípojka k studni komplet</t>
  </si>
  <si>
    <t>210950201</t>
  </si>
  <si>
    <t>Príplatok na zaťahovanie káblov, váha kábla do 0.75 kg</t>
  </si>
  <si>
    <t>HZS-001</t>
  </si>
  <si>
    <t>Revízie</t>
  </si>
  <si>
    <t>hod</t>
  </si>
  <si>
    <t>MV</t>
  </si>
  <si>
    <t>Murárske výpomoci</t>
  </si>
  <si>
    <t>PM</t>
  </si>
  <si>
    <t>Podružný materiál</t>
  </si>
  <si>
    <t>PPV</t>
  </si>
  <si>
    <t>Podiel pridružených výkonov</t>
  </si>
  <si>
    <t xml:space="preserve">Montáže elektro   </t>
  </si>
  <si>
    <t>220111711</t>
  </si>
  <si>
    <t>Montáž zemniča s bleskozvodom z FeZn lana dĺžky 25 m vrátane rozpojky a zvod.lana dĺžky 50 m, so zemnými prácami komplet zhotovenie</t>
  </si>
  <si>
    <t>220730301</t>
  </si>
  <si>
    <t>Uzemnenie v zemi FeZn 30x40 mm komplet vrátane spojovacieho materiálu a montáže</t>
  </si>
  <si>
    <t>460010012</t>
  </si>
  <si>
    <t>Vytýčenie trasy vonkajšieho silového vedenia,v prehľadnom teréne vedenie VN</t>
  </si>
  <si>
    <t>km</t>
  </si>
  <si>
    <t>460200163</t>
  </si>
  <si>
    <t>Hĺbenie káblovej ryhy 35 cm širokej a 80 cm hlbokej, v zemine triedy 3</t>
  </si>
  <si>
    <t>460420381</t>
  </si>
  <si>
    <t>Zriad. káblového lôžka z piesku vrstvy 10 cm, bet. doskami 50 x 15 x 4 cm kladenými v smere kábla</t>
  </si>
  <si>
    <t>5833110300</t>
  </si>
  <si>
    <t>Kamenivo ťažené drobné 0-1 B</t>
  </si>
  <si>
    <t>460490012</t>
  </si>
  <si>
    <t>Rozvinutie a uloženie výstražnej fólie z PVC do ryhy,šírka 33 cm</t>
  </si>
  <si>
    <t>2830002000</t>
  </si>
  <si>
    <t>Fólia červená v m</t>
  </si>
  <si>
    <t>460510021</t>
  </si>
  <si>
    <t>Úplné zriadenie a osadenie káblovej chráničky z PVC rúr svetlosti do 10,0 cm bez zemných prác</t>
  </si>
  <si>
    <t>3450705800</t>
  </si>
  <si>
    <t>I-Rúrka FXP do 10 cm</t>
  </si>
  <si>
    <t>460560163</t>
  </si>
  <si>
    <t>Ručný zásyp nezap. káblovej ryhy bez zhutn. zeminy, 35 cm širokej, 80 cm hlbokej v zemine tr. 3</t>
  </si>
  <si>
    <t>460620013</t>
  </si>
  <si>
    <t>Proviz. úprava terénu v zemine tr. 3, aby nerovnosti terénu neboli väčšie ako 2 cm od vodor.hladiny</t>
  </si>
  <si>
    <t>09 - SO07 Kamerový systém ( neoprávnené výdavky)</t>
  </si>
  <si>
    <t>953995161</t>
  </si>
  <si>
    <t>Lišty na dátový kábel</t>
  </si>
  <si>
    <t>3837002780</t>
  </si>
  <si>
    <t>Kamera farebná 1080 HD-TVI dosvit 45 m 3 MP vrátane vyhrievaného krytu</t>
  </si>
  <si>
    <t>3162155213</t>
  </si>
  <si>
    <t>Konzola stĺpová pre kamery</t>
  </si>
  <si>
    <t>210010028</t>
  </si>
  <si>
    <t>Rúrka ohybná elektroinštalačná z PVC typ FXKV 40,</t>
  </si>
  <si>
    <t>210172206</t>
  </si>
  <si>
    <t>Montáž skrine rozvádzača na konštrukciu</t>
  </si>
  <si>
    <t>3570323000</t>
  </si>
  <si>
    <t>Skriňa pre osadenie  NVR, aktívnych časti systéme, napájacích, záložných zdrojov</t>
  </si>
  <si>
    <t>210411181</t>
  </si>
  <si>
    <t>Montáž prepäťovej ochrany</t>
  </si>
  <si>
    <t>3850006280</t>
  </si>
  <si>
    <t>prepäťová ochrana,</t>
  </si>
  <si>
    <t>220280001</t>
  </si>
  <si>
    <t>Kábel UTP kat 5E</t>
  </si>
  <si>
    <t>220280021</t>
  </si>
  <si>
    <t>Kábel Patch cat.5 1,5 m</t>
  </si>
  <si>
    <t>p.c.1</t>
  </si>
  <si>
    <t>HDD disk 8 TB</t>
  </si>
  <si>
    <t>3837004210</t>
  </si>
  <si>
    <t>Digitálny sieťový videorekordér 200M vstupne pasmo, max 32x IP kamier,  HDMI &amp; VGA &amp; CVBS vystup, 8 SATA</t>
  </si>
  <si>
    <t>220850262</t>
  </si>
  <si>
    <t>Montážna skriňa IP66 s montážnou doskou</t>
  </si>
  <si>
    <t>p.c.10</t>
  </si>
  <si>
    <t>Mikrotik RB962UiGS-5HacT2HnT</t>
  </si>
  <si>
    <t>p.c.2</t>
  </si>
  <si>
    <t>Hi PoE Injektor určený pre IP kamery s PoE napájaním s vyššou spotrebou až 30W. Kompatibilný s IEEE 802.3at/af.</t>
  </si>
  <si>
    <t>p.c.3</t>
  </si>
  <si>
    <t>Počítač min. Parametre: operačný systém Windows  10 (alebo ekvivalent) alebo novšia verzia, 16 GB RAM, HDD 2TB</t>
  </si>
  <si>
    <t>p.c.4</t>
  </si>
  <si>
    <t>Monitor 23",   Full HD + úchyt na stenu</t>
  </si>
  <si>
    <t>p.c.5</t>
  </si>
  <si>
    <t>UPS záložný zdroj centrálny</t>
  </si>
  <si>
    <t>p.c.6</t>
  </si>
  <si>
    <t>licencia na kánály pre kamerový systém</t>
  </si>
  <si>
    <t>p.c.7</t>
  </si>
  <si>
    <t>Montážne práce na kamerovom systéme vrátane kompletnej dodávky a materiálov</t>
  </si>
  <si>
    <t>p.c.8</t>
  </si>
  <si>
    <t>Systém diaľkového prenosu dát komplet vrátane materiálu a dodávky</t>
  </si>
  <si>
    <t>p.c.9</t>
  </si>
  <si>
    <t>SFP WDM transceiver 1,25Gbps, 1000BASE-BX10, SM, 10km, TX 1310nm, LC simplex, -40 až 85°C, 3,3V, Cisco</t>
  </si>
  <si>
    <t>460050003</t>
  </si>
  <si>
    <t>Jama pre jednoduchý stožiar nepätkovaný dĺžky 6-8 m, v rovine,zásyp a zhutnenie,zemina tr.3</t>
  </si>
  <si>
    <t>5831214500</t>
  </si>
  <si>
    <t>Drvina vápencová zmes  0 - 4</t>
  </si>
  <si>
    <t>5922763200</t>
  </si>
  <si>
    <t>Tvárnica priekopová a melioračná-betónová doska obkladová TBM 42-50 50x25x6</t>
  </si>
  <si>
    <t>5924531000</t>
  </si>
  <si>
    <t>Dlaždice betónové HBB 1-104 30x30x4cm</t>
  </si>
  <si>
    <t>5924612000</t>
  </si>
  <si>
    <t>Dlaždice z normálného cementu HBT 20/20/2,5cm</t>
  </si>
  <si>
    <t>5924658000</t>
  </si>
  <si>
    <t>Dlaždice z normálného cementu HBT 25/25/2,5cm</t>
  </si>
  <si>
    <t>10 - SO08 Areálové osvetlenie</t>
  </si>
  <si>
    <t>275261135</t>
  </si>
  <si>
    <t>Osadenie bloku pre konštrukciu základovej pätky objemu nad 0,60 do 0,80 m3</t>
  </si>
  <si>
    <t>5926112200</t>
  </si>
  <si>
    <t>Pätka stožiarová Betónový prefabrikát EZP 12 - 310</t>
  </si>
  <si>
    <t>210010003</t>
  </si>
  <si>
    <t>Rúrka ohybná elektroinštalačná typ 23-23, uložená na omietku</t>
  </si>
  <si>
    <t>3450527700</t>
  </si>
  <si>
    <t>Spojka PP 0223/1</t>
  </si>
  <si>
    <t>3450722400</t>
  </si>
  <si>
    <t>Rúrka PVC 2323</t>
  </si>
  <si>
    <t>210010004</t>
  </si>
  <si>
    <t>Rúrka ohybná elektroinštalačná typ 23-29, uložená na omietkou</t>
  </si>
  <si>
    <t>3450527800</t>
  </si>
  <si>
    <t>Spojka PP 0229/1</t>
  </si>
  <si>
    <t>3457106400</t>
  </si>
  <si>
    <t>Rúrka  inštalačná ohybná PVC 2329</t>
  </si>
  <si>
    <t>210040011</t>
  </si>
  <si>
    <t>Rúrkový oceľový stožiar dľžky do 12 m, vrátane rozvozu, vztýčenia, očíslovania, zloženia ,ale bez výstroja</t>
  </si>
  <si>
    <t>3160101200</t>
  </si>
  <si>
    <t>Stožiar  6m pozinkovaný</t>
  </si>
  <si>
    <t>210190003</t>
  </si>
  <si>
    <t>Montáž oceľoplechovej rozvodnice do váhy 100 kg</t>
  </si>
  <si>
    <t>3570006000</t>
  </si>
  <si>
    <t>ROZVÁDZAČ RS 600x800x200 IP 44 komplet dodávka</t>
  </si>
  <si>
    <t>210191011</t>
  </si>
  <si>
    <t>Montáž svorkovnicovej skrine</t>
  </si>
  <si>
    <t>3410301603</t>
  </si>
  <si>
    <t>Svorkovnica ekvipotencionálna  EPS 2</t>
  </si>
  <si>
    <t>210201963</t>
  </si>
  <si>
    <t>Montáž svietidla na stožiar  do 5 kg vrátane dodávky materiálu</t>
  </si>
  <si>
    <t>3484301400</t>
  </si>
  <si>
    <t>Uličné svietidlá LED na stĺp a výložník 1x110W, 48 LED, IP66</t>
  </si>
  <si>
    <t>3451385000</t>
  </si>
  <si>
    <t>Konzola na svietidlo</t>
  </si>
  <si>
    <t>3160112800</t>
  </si>
  <si>
    <t>Elektrická výzbroj pre svietidlo</t>
  </si>
  <si>
    <t>3570232000</t>
  </si>
  <si>
    <t>Poistková rozvodnica stožiarová</t>
  </si>
  <si>
    <t>210220002</t>
  </si>
  <si>
    <t>Uzemňovacie vedenie v zemi FeZn do 120 mm2</t>
  </si>
  <si>
    <t>3540406800</t>
  </si>
  <si>
    <t>HR-Svorka SS</t>
  </si>
  <si>
    <t>1561523500</t>
  </si>
  <si>
    <t>Drôt ťahaný D 10.00mm mäkký nepatentovaný z neušlachtilých ocelí pozinkovaný ozn. 11 343  (EN S195T)</t>
  </si>
  <si>
    <t>3544223850</t>
  </si>
  <si>
    <t>Územňovacia pásovina   ocelová žiarovo zinkovaná  označenie   30 x 4 mm</t>
  </si>
  <si>
    <t>210220021</t>
  </si>
  <si>
    <t>Uzemňovacie vedenie v zemi FeZn vrátane svoriek izolácie spojov O 10mm</t>
  </si>
  <si>
    <t>3544224150</t>
  </si>
  <si>
    <t>Územňovací vodič    ocelový žiarovo zinkovaný  označenie     O 10</t>
  </si>
  <si>
    <t>3540406700</t>
  </si>
  <si>
    <t>HR-Svorka SR 03</t>
  </si>
  <si>
    <t>210801121</t>
  </si>
  <si>
    <t>Kábel medený uložený pevne   450/750 V  5x6</t>
  </si>
  <si>
    <t>460050014</t>
  </si>
  <si>
    <t>Jama pre jednoduchý stožiar nepätkovaný dĺžky 9-10 m, v rovine,zásyp a zhutnenie,zemina tr.4</t>
  </si>
  <si>
    <t>11 - SO09.1 Prevádzkové budovy</t>
  </si>
  <si>
    <t xml:space="preserve">    6 - Úpravy povrchov, podlahy, osadenie   </t>
  </si>
  <si>
    <t xml:space="preserve">    762 - Konštrukcie tesárske   </t>
  </si>
  <si>
    <t xml:space="preserve">    764 - Konštrukcie klampiarske   </t>
  </si>
  <si>
    <t xml:space="preserve">    783 - Dokončovacie práce - nátery   </t>
  </si>
  <si>
    <t xml:space="preserve">    22-M - Montáže   </t>
  </si>
  <si>
    <t>275313611</t>
  </si>
  <si>
    <t>Betón základových pätiek, prostý tr.C 16/20</t>
  </si>
  <si>
    <t>275351217</t>
  </si>
  <si>
    <t>Debnenie stien základových pätiek, zhotovenie-tradičné</t>
  </si>
  <si>
    <t>275351218</t>
  </si>
  <si>
    <t>Debnenie stien základových pätiek, odstránenie-tradičné</t>
  </si>
  <si>
    <t>21001</t>
  </si>
  <si>
    <t>Elektroinštalačné práce, vrátane zásuviek, svietidiel a kabeláže komplet samostatný výkaz</t>
  </si>
  <si>
    <t>72500</t>
  </si>
  <si>
    <t>Zdravotechnika, práce a dodávka, vrátane umývadiel, záchodov, rozvodov vody a kanalizácie komplet samostatný výkaz</t>
  </si>
  <si>
    <t xml:space="preserve">Úpravy povrchov, podlahy, osadenie   </t>
  </si>
  <si>
    <t>631315611</t>
  </si>
  <si>
    <t>Mazanina z betónu prostého (m3) tr.C 16/20 hr.nad 120 do 240 mm</t>
  </si>
  <si>
    <t>631351101</t>
  </si>
  <si>
    <t>Debnenie stien, rýh a otvorov v podlahách zhotovenie</t>
  </si>
  <si>
    <t>631351102</t>
  </si>
  <si>
    <t>Debnenie stien, rýh a otvorov v podlahách odstránenie</t>
  </si>
  <si>
    <t>631362021</t>
  </si>
  <si>
    <t>Výstuž mazanín z betónov (z kameniva) a z ľahkých betónov zo zváraných sietí z drôtov typu KARI</t>
  </si>
  <si>
    <t>941955004</t>
  </si>
  <si>
    <t>Lešenie ľahké pracovné pomocné s výškou lešeňovej podlahy nad 2,50 do 3,5 m</t>
  </si>
  <si>
    <t>952901411</t>
  </si>
  <si>
    <t>Vyčistenie ostatných objektov (kanálov, zásobníkov a pod.) akejkoľvek výšky</t>
  </si>
  <si>
    <t>998011001</t>
  </si>
  <si>
    <t>Presun hmôt pre budovy  (801, 803, 812), zvislá konštr. z tehál, tvárnic, z kovu výšky do 6 m</t>
  </si>
  <si>
    <t>762</t>
  </si>
  <si>
    <t xml:space="preserve">Konštrukcie tesárske   </t>
  </si>
  <si>
    <t>762335120</t>
  </si>
  <si>
    <t>Montáž viazaných konštrukcií krovov krokví  z hraneného reziva plochy 120-288 cm2</t>
  </si>
  <si>
    <t>6051594200</t>
  </si>
  <si>
    <t>Hranol krokva mäkké rezivo - akosť I L=950cm 80x200mm</t>
  </si>
  <si>
    <t>762342811</t>
  </si>
  <si>
    <t>Montáž latovania striech so sklonom do 60 st., pri osovej vzdialenosti lát do 0, 22 m,  -0.00700t</t>
  </si>
  <si>
    <t>6051713000</t>
  </si>
  <si>
    <t>Lata borovica akosť I do 25cm2 x50-75cm</t>
  </si>
  <si>
    <t>998762202</t>
  </si>
  <si>
    <t>Presun hmôt pre konštrukcie tesárske v objektoch výšky do 12 m</t>
  </si>
  <si>
    <t>764</t>
  </si>
  <si>
    <t xml:space="preserve">Konštrukcie klampiarske   </t>
  </si>
  <si>
    <t>764352227</t>
  </si>
  <si>
    <t>Žľaby z pozinkovaného PZ plechu, pododkvapové polkruhové r.š. 330 mm</t>
  </si>
  <si>
    <t>764359211</t>
  </si>
  <si>
    <t>Kotlík kónický z pozinkovaného PZ plechu, pre rúry s priemerom do 100 mm</t>
  </si>
  <si>
    <t>764391210</t>
  </si>
  <si>
    <t>Záveterná lišta z pozinkovaného PZ plechu, r.š. 250 mm</t>
  </si>
  <si>
    <t>764454212</t>
  </si>
  <si>
    <t>Odpadové rúry Ruukki, farba RR 20,priemer 100 mm, vrátane objímky, kolena a prípojky ku kanalizácii</t>
  </si>
  <si>
    <t>998764201</t>
  </si>
  <si>
    <t>Presun hmôt pre konštrukcie klampiarske v objektoch výšky do 6 m</t>
  </si>
  <si>
    <t>767137512</t>
  </si>
  <si>
    <t>Obloženie plechom tvarovaným skrutkovaním, montáž stien</t>
  </si>
  <si>
    <t>767392112</t>
  </si>
  <si>
    <t>Montáž krytiny striech plechom tvarovaným skrutkovaním</t>
  </si>
  <si>
    <t>5537301740</t>
  </si>
  <si>
    <t>Trapézový plech pozinkovaný hr. 0,75 mm , T 50 1085x50 mm, obj.č.276, MASLEN</t>
  </si>
  <si>
    <t>767652240</t>
  </si>
  <si>
    <t>Montáž vrát otočných, osadených do oceľovej konštrukcie, s plochou nad 13 m2</t>
  </si>
  <si>
    <t>5534461500</t>
  </si>
  <si>
    <t>Vráta oceľové  360x420cm vrátane kompletného pomocného materiálu a elektrootvárania.</t>
  </si>
  <si>
    <t>767995105</t>
  </si>
  <si>
    <t>Montáž ostatných atypických kovových stavebných doplnkových konštrukcií nad 50 do 100 kg</t>
  </si>
  <si>
    <t>3690900001</t>
  </si>
  <si>
    <t>Oceľová konštrukcia netypová s povrchovou úpravou</t>
  </si>
  <si>
    <t>783</t>
  </si>
  <si>
    <t xml:space="preserve">Dokončovacie práce - nátery   </t>
  </si>
  <si>
    <t>783222100</t>
  </si>
  <si>
    <t>Nátery kov.stav.doplnk.konštr. syntetické farby na vzduchu schnúce dvojnásobné - 70µm</t>
  </si>
  <si>
    <t>783226100</t>
  </si>
  <si>
    <t>Nátery kov.stav.doplnk.konštr. syntetické na vzduchu schnúce základný - 35µm</t>
  </si>
  <si>
    <t>783782203</t>
  </si>
  <si>
    <t>Nátery tesárskych konštrukcií povrchová impregnácia Bochemitom QB 2xnáter</t>
  </si>
  <si>
    <t xml:space="preserve">Montáže   </t>
  </si>
  <si>
    <t>220860041</t>
  </si>
  <si>
    <t>Montáž mobilnej bunky šatne a vrátnica, postavenie bunky na základ a úprava terénu po montáži, vrátane podkladných plôch a ukotvenia, vrátané  zem.prác</t>
  </si>
  <si>
    <t>220860041.1</t>
  </si>
  <si>
    <t>Dodávka prevádzkového objektu šatne a vrátnice v zmysle špecifikácie pri objednávke vrátane dovozu</t>
  </si>
  <si>
    <t>14 - SO09.2 Zariadenie zberného dvora</t>
  </si>
  <si>
    <t xml:space="preserve">    33-M - Montáže dopr.zariad.sklad.zar.a váh   </t>
  </si>
  <si>
    <t>33-M</t>
  </si>
  <si>
    <t xml:space="preserve">Montáže dopr.zariad.sklad.zar.a váh   </t>
  </si>
  <si>
    <t>330090024</t>
  </si>
  <si>
    <t>Mostová váha 60 t/18 x 3.0 m komplet dodávka vrátane prefabrikátov, dopravy</t>
  </si>
  <si>
    <t>330590078</t>
  </si>
  <si>
    <t>Revízia mostovej váhy pred uvedením do prevádzky váživosť 40 t/16 x 3.5 m až 50 t/15 x 3</t>
  </si>
  <si>
    <t>330590081</t>
  </si>
  <si>
    <t>Montáž jednotlivých dielov mostovej váhy komplet zostavenie a montáž vrátané potrebných zemných prác</t>
  </si>
  <si>
    <t>&gt;&gt;  skryté stĺpce  &lt;&lt;</t>
  </si>
  <si>
    <t>{bc83f87a-c6be-4fc1-9f0c-643aa58ec254}</t>
  </si>
  <si>
    <t>12 - SO09.1.1 Elektroinštalácia objektu</t>
  </si>
  <si>
    <t>971033151</t>
  </si>
  <si>
    <t>Vybúranie otvoru v murive tehl. priemeru profilu do 60 mm hr.do 450 mm,  -0,00200t</t>
  </si>
  <si>
    <t>210010024</t>
  </si>
  <si>
    <t>Rúrka ohybná elektroinštalačná z PVC typ FXP 16, uložená pevne</t>
  </si>
  <si>
    <t>3450509100</t>
  </si>
  <si>
    <t>I-Spojka SM 16 šedá, príchytka CL20</t>
  </si>
  <si>
    <t>3450710200</t>
  </si>
  <si>
    <t>Rúrka FXP 16</t>
  </si>
  <si>
    <t>210010044</t>
  </si>
  <si>
    <t>Rúrka elektroinštalačná ohybná kovová typ 2429 "Kopex", uložená pevne</t>
  </si>
  <si>
    <t>3450519400</t>
  </si>
  <si>
    <t>Spojka 9629</t>
  </si>
  <si>
    <t>3450710400</t>
  </si>
  <si>
    <t>Rúrka FXP 32</t>
  </si>
  <si>
    <t>210010101</t>
  </si>
  <si>
    <t>Lišta elektroinštalačná z PH typ L 20, uložená pevne, preťahovacia</t>
  </si>
  <si>
    <t>3451206100</t>
  </si>
  <si>
    <t>Lišta L 20</t>
  </si>
  <si>
    <t>210010124</t>
  </si>
  <si>
    <t>Rúrka ochranná z PE, novoduru, do D 80 mm, uložená voľne, vnútorná</t>
  </si>
  <si>
    <t>3450707100</t>
  </si>
  <si>
    <t>I-Rúrka KSX 40</t>
  </si>
  <si>
    <t>210010351</t>
  </si>
  <si>
    <t>Krabicová rozvodka z lisovaného izolantu vrátane ukončenia káblov a zapojenia vodičov typ 6455-11 do 4 m</t>
  </si>
  <si>
    <t>3450927000</t>
  </si>
  <si>
    <t>Krabica 6455-11 acid</t>
  </si>
  <si>
    <t>210020551</t>
  </si>
  <si>
    <t>Nosné drôty, kotvové konz. s 1 napín.</t>
  </si>
  <si>
    <t>3097031000</t>
  </si>
  <si>
    <t>Napínacie skrutky 16x140 mm  typ:  FSH 16130</t>
  </si>
  <si>
    <t>210020555</t>
  </si>
  <si>
    <t>Nosné drôty, 1 oceľové pozink. lano do 35 mm2</t>
  </si>
  <si>
    <t>3145291400</t>
  </si>
  <si>
    <t>Lano šesťpramenné pozinkované pevnosť 1570 MPa D 10mm</t>
  </si>
  <si>
    <t>210100001</t>
  </si>
  <si>
    <t>Ukončenie vodičov v rozvádzač. vrátane zapojenia a vodičovej koncovky do 2.5 mm2</t>
  </si>
  <si>
    <t>3452104200</t>
  </si>
  <si>
    <t>G-Káblové oko CU   0,75x3 KU-L</t>
  </si>
  <si>
    <t>210100002</t>
  </si>
  <si>
    <t>Ukončenie vodičov v rozvádzač. vrátane zapojenia a vodičovej koncovky do 6 mm2</t>
  </si>
  <si>
    <t>3452104900</t>
  </si>
  <si>
    <t>G-Káblové oko CU   4x4  KU-L</t>
  </si>
  <si>
    <t>210110004</t>
  </si>
  <si>
    <t>Striedavý spínač (prepínač) - radenie 6, nástenný pre prostredie obyčajné alebo vlhké vrátane zapojenia</t>
  </si>
  <si>
    <t>3450201570</t>
  </si>
  <si>
    <t>Prepínač 6 do vlhka 3553-06629</t>
  </si>
  <si>
    <t>210120400</t>
  </si>
  <si>
    <t>Istič vzduchový trojpólový +N od 10 do 25 A na DIN lištu</t>
  </si>
  <si>
    <t>3410363770</t>
  </si>
  <si>
    <t>Istič4P 25A</t>
  </si>
  <si>
    <t>2862411324</t>
  </si>
  <si>
    <t>Skrinka zásuvková s komplet výzbrojou</t>
  </si>
  <si>
    <t>210201002</t>
  </si>
  <si>
    <t>Zapojenie svietidlá IP20, 2 x svetelný zdroj, stropného - nástenného interierového so žiarovkou</t>
  </si>
  <si>
    <t>3486301280</t>
  </si>
  <si>
    <t>Interiérové svietidlo žiarivkové 2x18W, IP40, D=390mm</t>
  </si>
  <si>
    <t>210201010</t>
  </si>
  <si>
    <t>Zapojenie svietidlá IP54, 1 x svetelný zdroj, 1000W</t>
  </si>
  <si>
    <t>3480571630</t>
  </si>
  <si>
    <t>LED svietidlo DX54 studená biela 54W s pohybovým senzorom</t>
  </si>
  <si>
    <t>210220020</t>
  </si>
  <si>
    <t>Uzemňovacie vedenie v zemi FeZn vrátane izolácie spojov</t>
  </si>
  <si>
    <t>Uzemňovacie vedenie v zemi FeZn vrátane izolácie spojov O 10mm</t>
  </si>
  <si>
    <t>210220096</t>
  </si>
  <si>
    <t>Montáž pevného rebríka na strechách budov do 10 m výšky k hrebeňu strechy na 1 zvode</t>
  </si>
  <si>
    <t>210220308</t>
  </si>
  <si>
    <t>Rozpojovacia svorka bleskozvodná FeZn k OB</t>
  </si>
  <si>
    <t>3544246750</t>
  </si>
  <si>
    <t>Držiak zvodovéo drôtu k OB   ocelová žiarovo zinkovaná  označenie  RS 3 OB</t>
  </si>
  <si>
    <t>210220401</t>
  </si>
  <si>
    <t>Podpery vedenia ECu 57F25 na vrchol krovu PV15 A-F +UNI</t>
  </si>
  <si>
    <t>3544226300</t>
  </si>
  <si>
    <t>Podpera vedenia na vrchol krovu  meď ECu 57F25  označenie  PV 15 A Cu</t>
  </si>
  <si>
    <t>210810045</t>
  </si>
  <si>
    <t>Kábel medený silový uložený pevne 1-CYKY 0,6/1 kV 3x1,5</t>
  </si>
  <si>
    <t>3410350085</t>
  </si>
  <si>
    <t>CYKY 3x1,5    Kábel pre pevné uloženie, medený STN</t>
  </si>
  <si>
    <t>3410350097</t>
  </si>
  <si>
    <t>CYKY 5x1,5    Kábel pre pevné uloženie, medený STN</t>
  </si>
  <si>
    <t>210810057</t>
  </si>
  <si>
    <t>Kábel medený silový uložený pevne 1-CYKY 0,6/1 kV 3x150+70</t>
  </si>
  <si>
    <t>{84827b1c-5c95-48c0-9ffe-98deafd1fa84}</t>
  </si>
  <si>
    <t>13 - SO09.1.2 Zdravotechnika objektu</t>
  </si>
  <si>
    <t xml:space="preserve">    713 - Izolácie tepelné   </t>
  </si>
  <si>
    <t xml:space="preserve">    721 - Zdravotech. vnútorná kanalizácia   </t>
  </si>
  <si>
    <t xml:space="preserve">    722 - Zdravotechnika - vnútorný vodovod   </t>
  </si>
  <si>
    <t xml:space="preserve">    725 - Zdravotechnika - zariaď. predmety   </t>
  </si>
  <si>
    <t>713</t>
  </si>
  <si>
    <t xml:space="preserve">Izolácie tepelné   </t>
  </si>
  <si>
    <t>713482111</t>
  </si>
  <si>
    <t>Montáž trubíc z PE, hr.do 10 mm,vnút.priemer do 38</t>
  </si>
  <si>
    <t>2837741535</t>
  </si>
  <si>
    <t>Izolácia  Trubice  Tubolit 18/9-DG-A (190)  ARC-0076  Armacell  AZ FLEX</t>
  </si>
  <si>
    <t>2837741548</t>
  </si>
  <si>
    <t>Izolácia  Trubice  Tubolit 22/9-DG-A (162)  ARC-0077  Armacell  AZ FLEX</t>
  </si>
  <si>
    <t>2837741561</t>
  </si>
  <si>
    <t>Izolácia  Trubice  Tubolit 28/9-DG-A (126)  ARC-0078  Armacell  AZ FLEX</t>
  </si>
  <si>
    <t>2837741574</t>
  </si>
  <si>
    <t>Izolácia  Trubice  Tubolit 35/9-DG-A (92)  ARC-0079  Armacell  AZ FLEX</t>
  </si>
  <si>
    <t>2837741601</t>
  </si>
  <si>
    <t>Izolácia  Trubice  Tubolit 54/9-DG-A (50)  ARC-0401  Armacell  AZ FLEX</t>
  </si>
  <si>
    <t>721</t>
  </si>
  <si>
    <t xml:space="preserve">Zdravotech. vnútorná kanalizácia   </t>
  </si>
  <si>
    <t>721171109</t>
  </si>
  <si>
    <t>Potrubie z novodurových rúr TPD 5-177-67 odpadové hrdlové D 110x2, 2</t>
  </si>
  <si>
    <t>2862303000</t>
  </si>
  <si>
    <t>PVC-U čistiaca tvarovka kanalizačná s uzáverom 110mm</t>
  </si>
  <si>
    <t>721173205</t>
  </si>
  <si>
    <t>Potrubie z novodurových rúr TPD 5-177-67 pripájacie D 50x1, 8</t>
  </si>
  <si>
    <t>721173206</t>
  </si>
  <si>
    <t>Potrubie z novodurových rúr TPD 5-177-67 pripájacie D 63x1, 8</t>
  </si>
  <si>
    <t>721173209</t>
  </si>
  <si>
    <t>Potrubie z novodurových rúr TPD 5-177-67 pripájacie D 110x2, 2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</si>
  <si>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</si>
  <si>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</si>
  <si>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</si>
  <si>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</si>
  <si>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</si>
  <si>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</si>
  <si>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721274103</t>
  </si>
  <si>
    <t>Ventilačné hlavice strešná - plastové DN 100 HUL 810</t>
  </si>
  <si>
    <t>5623123200</t>
  </si>
  <si>
    <t>Ružica strešná pre ventilačné potrubie HL 810.1 D 100 mm</t>
  </si>
  <si>
    <t>721290123</t>
  </si>
  <si>
    <t>Ostatné - skúška tesnosti kanalizácie v objektoch dymom do DN 300</t>
  </si>
  <si>
    <t>998721101</t>
  </si>
  <si>
    <t>Presun hmôt pre vnútornú kanalizáciu v objektoch výšky do 6 m</t>
  </si>
  <si>
    <t xml:space="preserve">Zdravotechnika - vnútorný vodovod   </t>
  </si>
  <si>
    <t>722130211</t>
  </si>
  <si>
    <t>Potrubie z oceľ.rúr pozink.bezšvík.bežných-11 353.0, 10 004.0 zvarov. bežných-11 343.00 DN 15</t>
  </si>
  <si>
    <t>722130212</t>
  </si>
  <si>
    <t>Potrubie z oceľ.rúr pozink.bezšvík.bežných-11 353.0, 10 004.0 zvarov. bežných-11 343.00 DN 20</t>
  </si>
  <si>
    <t>722130213</t>
  </si>
  <si>
    <t>Potrubie z oceľ.rúr pozink.bezšvík.bežných-11 353.0, 10 004.0 zvarov. bežných-11 343.00 DN 25</t>
  </si>
  <si>
    <t>722130214</t>
  </si>
  <si>
    <t>Potrubie z oceľ.rúr pozink.bezšvík.bežných-11 353.0, 10 004.0 zvarov. bežných-11 343.00 DN 32</t>
  </si>
  <si>
    <t>722130216</t>
  </si>
  <si>
    <t>Potrubie z oceľ.rúr pozink.bezšvík.bežných-11 353.0, 10 004.0 zvarov. bežných-11 343.00 DN 50</t>
  </si>
  <si>
    <t>722190405</t>
  </si>
  <si>
    <t>Vyvedenie a upevnenie výpustky do DN 50</t>
  </si>
  <si>
    <t>722220111</t>
  </si>
  <si>
    <t>Montáž armatúry závitovej s jedným závitom, nástenka pre výtokový ventil G 1/2</t>
  </si>
  <si>
    <t>722231043</t>
  </si>
  <si>
    <t>Montáž armatúry s dvoma závitmi, posúvač klinový G 1</t>
  </si>
  <si>
    <t>5511123000</t>
  </si>
  <si>
    <t>Ventil priamy priechodný KE 83 T 1"</t>
  </si>
  <si>
    <t>722254130</t>
  </si>
  <si>
    <t>Požiarne príslušenstvo, hydrantový navijak HN 33/30m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</si>
  <si>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</si>
  <si>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</si>
  <si>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</si>
  <si>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</si>
  <si>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998722101</t>
  </si>
  <si>
    <t>Presun hmôt pre vnútorný vodovod v objektoch výšky do 6 m</t>
  </si>
  <si>
    <t>725</t>
  </si>
  <si>
    <t xml:space="preserve">Zdravotechnika - zariaď. predmety   </t>
  </si>
  <si>
    <t>725119105</t>
  </si>
  <si>
    <t>Montáž splachovacej nádržky s rohovým ventilom vysoko alebo stredne položených</t>
  </si>
  <si>
    <t>5510672900</t>
  </si>
  <si>
    <t>Nádržka T 2431-01</t>
  </si>
  <si>
    <t>725119305</t>
  </si>
  <si>
    <t>Montáž záchodovej misy kombinovanej</t>
  </si>
  <si>
    <t>súb</t>
  </si>
  <si>
    <t>6420139370</t>
  </si>
  <si>
    <t>Sanitárna keramika  JIKA  OLYMP WC kombi 2264.4 zad.šikmý</t>
  </si>
  <si>
    <t>6420141050</t>
  </si>
  <si>
    <t>Sanitárna keramika  JIKA  WC doska OLYMP biela</t>
  </si>
  <si>
    <t>725219401</t>
  </si>
  <si>
    <t>Montáž umývadla bez výtokovej armatúry z bieleho diturvitu na skrutky do muriva</t>
  </si>
  <si>
    <t>6420139090</t>
  </si>
  <si>
    <t>Sanitárna keramika  JIKA  OLYMP umývadlo   1064.0 50cm</t>
  </si>
  <si>
    <t>6420139130</t>
  </si>
  <si>
    <t>Sanitárna keramika  JIKA  OLYMP umývadlo   1064.2 60cm</t>
  </si>
  <si>
    <t>6420138890</t>
  </si>
  <si>
    <t>Sanitárna keramika  JIKA  OLYMP 1964.1 polostĺp</t>
  </si>
  <si>
    <t>725530114</t>
  </si>
  <si>
    <t>Montáž - nástenný elektrický ohrievač - prietoková batéria G 1/2</t>
  </si>
  <si>
    <t>5413101400</t>
  </si>
  <si>
    <t>Elektrický prietokový ohrievač vody Hakl PM s pákovou batériou</t>
  </si>
  <si>
    <t>725819201</t>
  </si>
  <si>
    <t>Montáž ventilu nástenného G 1/2</t>
  </si>
  <si>
    <t>5518300005</t>
  </si>
  <si>
    <t>Sanitárne armatúry  Guľový ventil   1/2"</t>
  </si>
  <si>
    <t>725819401</t>
  </si>
  <si>
    <t>Montáž ventilu rohového s pripojovacou rúrkou G 1/2</t>
  </si>
  <si>
    <t>5514105000</t>
  </si>
  <si>
    <t>Ventil rohový T 67 1/2"  vršok  T 13</t>
  </si>
  <si>
    <t>725819408</t>
  </si>
  <si>
    <t>Montáž ventilu - pisoárový G 1/2</t>
  </si>
  <si>
    <t>5514703900</t>
  </si>
  <si>
    <t>Tlačný ventil pisoárový nadomietkový vr.krytky a manžety Alcaplast  ATS001, kód ALC ATS001  RAS Bardejov</t>
  </si>
  <si>
    <t>725869101</t>
  </si>
  <si>
    <t>Montáž zápachovej uzávierky pre zariaďovacie predmety, umývadlová do D 40</t>
  </si>
  <si>
    <t>5516232101</t>
  </si>
  <si>
    <t>Uzávierka zápachová umyvadlová HL 135 D 40,50 mm</t>
  </si>
  <si>
    <t>725869102</t>
  </si>
  <si>
    <t>Montáž zápachovej uzávierky (práčka, umývačka, kotlový prepad a pod.) do D 40</t>
  </si>
  <si>
    <t>5516292100</t>
  </si>
  <si>
    <t>Lievik so sifónom a prídavná uzávierka HL 21</t>
  </si>
  <si>
    <t>998725101</t>
  </si>
  <si>
    <t>Presun hmôt pre zariaďovacie predmety v objektoch výšky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</si>
</sst>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19" fillId="3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9" fillId="3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3" borderId="8" xfId="0" applyFont="1" applyFill="1" applyBorder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1" fillId="4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/>
    <xf numFmtId="0" fontId="0" fillId="0" borderId="11" xfId="0" applyBorder="1" applyAlignment="1">
      <alignment vertical="center"/>
    </xf>
    <xf numFmtId="166" fontId="29" fillId="0" borderId="12" xfId="0" applyNumberFormat="1" applyFont="1" applyBorder="1"/>
    <xf numFmtId="166" fontId="29" fillId="0" borderId="13" xfId="0" applyNumberFormat="1" applyFont="1" applyBorder="1"/>
    <xf numFmtId="0" fontId="8" fillId="0" borderId="0" xfId="0" applyFont="1"/>
    <xf numFmtId="0" fontId="8" fillId="0" borderId="3" xfId="0" applyFont="1" applyBorder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2-2022%20-%20Zbern&#253;%20dvor%20obce%20Chtelni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12 - SO09.1.1 Elektroinšt..."/>
      <sheetName val="13 - SO09.1.2 Zdravotechn..."/>
    </sheetNames>
    <sheetDataSet>
      <sheetData sheetId="0">
        <row r="6">
          <cell r="K6" t="str">
            <v>Zberný dvor obce Chtelnica</v>
          </cell>
        </row>
        <row r="8">
          <cell r="AN8" t="str">
            <v>5. 10. 2022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topLeftCell="A1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2"/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pans="1:74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25" t="s">
        <v>12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19"/>
      <c r="AQ5" s="19"/>
      <c r="AR5" s="17"/>
      <c r="BS5" s="14" t="s">
        <v>6</v>
      </c>
    </row>
    <row r="6" spans="1:74" s="1" customFormat="1" ht="36.950000000000003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27" t="s">
        <v>14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22</v>
      </c>
      <c r="AL10" s="19"/>
      <c r="AM10" s="19"/>
      <c r="AN10" s="23" t="s">
        <v>23</v>
      </c>
      <c r="AO10" s="19"/>
      <c r="AP10" s="19"/>
      <c r="AQ10" s="19"/>
      <c r="AR10" s="17"/>
      <c r="BS10" s="14" t="s">
        <v>6</v>
      </c>
    </row>
    <row r="11" spans="1:74" s="1" customFormat="1" ht="18.399999999999999" customHeight="1">
      <c r="B11" s="18"/>
      <c r="C11" s="19"/>
      <c r="D11" s="19"/>
      <c r="E11" s="23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25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22</v>
      </c>
      <c r="AL13" s="19"/>
      <c r="AM13" s="19"/>
      <c r="AN13" s="23" t="s">
        <v>27</v>
      </c>
      <c r="AO13" s="19"/>
      <c r="AP13" s="19"/>
      <c r="AQ13" s="19"/>
      <c r="AR13" s="17"/>
      <c r="BS13" s="14" t="s">
        <v>6</v>
      </c>
    </row>
    <row r="14" spans="1:74" ht="12.75">
      <c r="B14" s="18"/>
      <c r="C14" s="19"/>
      <c r="D14" s="19"/>
      <c r="E14" s="23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25</v>
      </c>
      <c r="AL14" s="19"/>
      <c r="AM14" s="19"/>
      <c r="AN14" s="23" t="s">
        <v>29</v>
      </c>
      <c r="AO14" s="19"/>
      <c r="AP14" s="19"/>
      <c r="AQ14" s="19"/>
      <c r="AR14" s="1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pans="1:71" s="1" customFormat="1" ht="18.399999999999999" customHeight="1">
      <c r="B17" s="18"/>
      <c r="C17" s="19"/>
      <c r="D17" s="19"/>
      <c r="E17" s="23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25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pans="1:71" s="1" customFormat="1" ht="18.399999999999999" customHeight="1">
      <c r="B20" s="18"/>
      <c r="C20" s="19"/>
      <c r="D20" s="19"/>
      <c r="E20" s="23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25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16.5" customHeight="1">
      <c r="B23" s="18"/>
      <c r="C23" s="19"/>
      <c r="D23" s="19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19"/>
      <c r="AP23" s="19"/>
      <c r="AQ23" s="19"/>
      <c r="AR23" s="1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5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" customHeight="1">
      <c r="A26" s="28"/>
      <c r="B26" s="29"/>
      <c r="C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9">
        <f>ROUND(AG94,2)</f>
        <v>902834.42</v>
      </c>
      <c r="AL26" s="230"/>
      <c r="AM26" s="230"/>
      <c r="AN26" s="230"/>
      <c r="AO26" s="230"/>
      <c r="AP26" s="30"/>
      <c r="AQ26" s="30"/>
      <c r="AR26" s="33"/>
      <c r="BE26" s="28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2.7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31" t="s">
        <v>37</v>
      </c>
      <c r="M28" s="231"/>
      <c r="N28" s="231"/>
      <c r="O28" s="231"/>
      <c r="P28" s="231"/>
      <c r="Q28" s="30"/>
      <c r="R28" s="30"/>
      <c r="S28" s="30"/>
      <c r="T28" s="30"/>
      <c r="U28" s="30"/>
      <c r="V28" s="30"/>
      <c r="W28" s="231" t="s">
        <v>38</v>
      </c>
      <c r="X28" s="231"/>
      <c r="Y28" s="231"/>
      <c r="Z28" s="231"/>
      <c r="AA28" s="231"/>
      <c r="AB28" s="231"/>
      <c r="AC28" s="231"/>
      <c r="AD28" s="231"/>
      <c r="AE28" s="231"/>
      <c r="AF28" s="30"/>
      <c r="AG28" s="30"/>
      <c r="AH28" s="30"/>
      <c r="AI28" s="30"/>
      <c r="AJ28" s="30"/>
      <c r="AK28" s="231" t="s">
        <v>39</v>
      </c>
      <c r="AL28" s="231"/>
      <c r="AM28" s="231"/>
      <c r="AN28" s="231"/>
      <c r="AO28" s="231"/>
      <c r="AP28" s="30"/>
      <c r="AQ28" s="30"/>
      <c r="AR28" s="33"/>
      <c r="BE28" s="28"/>
    </row>
    <row r="29" spans="1:71" s="3" customFormat="1" ht="14.45" customHeight="1">
      <c r="B29" s="34"/>
      <c r="C29" s="35"/>
      <c r="D29" s="25" t="s">
        <v>40</v>
      </c>
      <c r="E29" s="35"/>
      <c r="F29" s="36" t="s">
        <v>41</v>
      </c>
      <c r="G29" s="35"/>
      <c r="H29" s="35"/>
      <c r="I29" s="35"/>
      <c r="J29" s="35"/>
      <c r="K29" s="35"/>
      <c r="L29" s="232">
        <v>0.2</v>
      </c>
      <c r="M29" s="233"/>
      <c r="N29" s="233"/>
      <c r="O29" s="233"/>
      <c r="P29" s="233"/>
      <c r="Q29" s="37"/>
      <c r="R29" s="37"/>
      <c r="S29" s="37"/>
      <c r="T29" s="37"/>
      <c r="U29" s="37"/>
      <c r="V29" s="37"/>
      <c r="W29" s="234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F29" s="37"/>
      <c r="AG29" s="37"/>
      <c r="AH29" s="37"/>
      <c r="AI29" s="37"/>
      <c r="AJ29" s="37"/>
      <c r="AK29" s="234">
        <f>ROUND(AV94, 2)</f>
        <v>0</v>
      </c>
      <c r="AL29" s="233"/>
      <c r="AM29" s="233"/>
      <c r="AN29" s="233"/>
      <c r="AO29" s="233"/>
      <c r="AP29" s="37"/>
      <c r="AQ29" s="37"/>
      <c r="AR29" s="38"/>
      <c r="AS29" s="39"/>
      <c r="AT29" s="39"/>
      <c r="AU29" s="39"/>
      <c r="AV29" s="39"/>
      <c r="AW29" s="39"/>
      <c r="AX29" s="39"/>
      <c r="AY29" s="39"/>
      <c r="AZ29" s="39"/>
    </row>
    <row r="30" spans="1:71" s="3" customFormat="1" ht="14.45" customHeight="1">
      <c r="B30" s="34"/>
      <c r="C30" s="35"/>
      <c r="D30" s="35"/>
      <c r="E30" s="35"/>
      <c r="F30" s="36" t="s">
        <v>42</v>
      </c>
      <c r="G30" s="35"/>
      <c r="H30" s="35"/>
      <c r="I30" s="35"/>
      <c r="J30" s="35"/>
      <c r="K30" s="35"/>
      <c r="L30" s="237">
        <v>0.2</v>
      </c>
      <c r="M30" s="236"/>
      <c r="N30" s="236"/>
      <c r="O30" s="236"/>
      <c r="P30" s="236"/>
      <c r="Q30" s="35"/>
      <c r="R30" s="35"/>
      <c r="S30" s="35"/>
      <c r="T30" s="35"/>
      <c r="U30" s="35"/>
      <c r="V30" s="35"/>
      <c r="W30" s="235">
        <f>ROUND(BA94, 2)</f>
        <v>902834.42</v>
      </c>
      <c r="X30" s="236"/>
      <c r="Y30" s="236"/>
      <c r="Z30" s="236"/>
      <c r="AA30" s="236"/>
      <c r="AB30" s="236"/>
      <c r="AC30" s="236"/>
      <c r="AD30" s="236"/>
      <c r="AE30" s="236"/>
      <c r="AF30" s="35"/>
      <c r="AG30" s="35"/>
      <c r="AH30" s="35"/>
      <c r="AI30" s="35"/>
      <c r="AJ30" s="35"/>
      <c r="AK30" s="235">
        <f>ROUND(AW94, 2)</f>
        <v>180566.88</v>
      </c>
      <c r="AL30" s="236"/>
      <c r="AM30" s="236"/>
      <c r="AN30" s="236"/>
      <c r="AO30" s="236"/>
      <c r="AP30" s="35"/>
      <c r="AQ30" s="35"/>
      <c r="AR30" s="40"/>
    </row>
    <row r="31" spans="1:71" s="3" customFormat="1" ht="14.45" hidden="1" customHeight="1">
      <c r="B31" s="34"/>
      <c r="C31" s="35"/>
      <c r="D31" s="35"/>
      <c r="E31" s="35"/>
      <c r="F31" s="25" t="s">
        <v>43</v>
      </c>
      <c r="G31" s="35"/>
      <c r="H31" s="35"/>
      <c r="I31" s="35"/>
      <c r="J31" s="35"/>
      <c r="K31" s="35"/>
      <c r="L31" s="237">
        <v>0.2</v>
      </c>
      <c r="M31" s="236"/>
      <c r="N31" s="236"/>
      <c r="O31" s="236"/>
      <c r="P31" s="236"/>
      <c r="Q31" s="35"/>
      <c r="R31" s="35"/>
      <c r="S31" s="35"/>
      <c r="T31" s="35"/>
      <c r="U31" s="35"/>
      <c r="V31" s="35"/>
      <c r="W31" s="235">
        <f>ROUND(BB94, 2)</f>
        <v>0</v>
      </c>
      <c r="X31" s="236"/>
      <c r="Y31" s="236"/>
      <c r="Z31" s="236"/>
      <c r="AA31" s="236"/>
      <c r="AB31" s="236"/>
      <c r="AC31" s="236"/>
      <c r="AD31" s="236"/>
      <c r="AE31" s="236"/>
      <c r="AF31" s="35"/>
      <c r="AG31" s="35"/>
      <c r="AH31" s="35"/>
      <c r="AI31" s="35"/>
      <c r="AJ31" s="35"/>
      <c r="AK31" s="235">
        <v>0</v>
      </c>
      <c r="AL31" s="236"/>
      <c r="AM31" s="236"/>
      <c r="AN31" s="236"/>
      <c r="AO31" s="236"/>
      <c r="AP31" s="35"/>
      <c r="AQ31" s="35"/>
      <c r="AR31" s="40"/>
    </row>
    <row r="32" spans="1:71" s="3" customFormat="1" ht="14.45" hidden="1" customHeight="1">
      <c r="B32" s="34"/>
      <c r="C32" s="35"/>
      <c r="D32" s="35"/>
      <c r="E32" s="35"/>
      <c r="F32" s="25" t="s">
        <v>44</v>
      </c>
      <c r="G32" s="35"/>
      <c r="H32" s="35"/>
      <c r="I32" s="35"/>
      <c r="J32" s="35"/>
      <c r="K32" s="35"/>
      <c r="L32" s="237">
        <v>0.2</v>
      </c>
      <c r="M32" s="236"/>
      <c r="N32" s="236"/>
      <c r="O32" s="236"/>
      <c r="P32" s="236"/>
      <c r="Q32" s="35"/>
      <c r="R32" s="35"/>
      <c r="S32" s="35"/>
      <c r="T32" s="35"/>
      <c r="U32" s="35"/>
      <c r="V32" s="35"/>
      <c r="W32" s="235">
        <f>ROUND(BC94, 2)</f>
        <v>0</v>
      </c>
      <c r="X32" s="236"/>
      <c r="Y32" s="236"/>
      <c r="Z32" s="236"/>
      <c r="AA32" s="236"/>
      <c r="AB32" s="236"/>
      <c r="AC32" s="236"/>
      <c r="AD32" s="236"/>
      <c r="AE32" s="236"/>
      <c r="AF32" s="35"/>
      <c r="AG32" s="35"/>
      <c r="AH32" s="35"/>
      <c r="AI32" s="35"/>
      <c r="AJ32" s="35"/>
      <c r="AK32" s="235">
        <v>0</v>
      </c>
      <c r="AL32" s="236"/>
      <c r="AM32" s="236"/>
      <c r="AN32" s="236"/>
      <c r="AO32" s="236"/>
      <c r="AP32" s="35"/>
      <c r="AQ32" s="35"/>
      <c r="AR32" s="40"/>
    </row>
    <row r="33" spans="1:57" s="3" customFormat="1" ht="14.45" hidden="1" customHeight="1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232">
        <v>0</v>
      </c>
      <c r="M33" s="233"/>
      <c r="N33" s="233"/>
      <c r="O33" s="233"/>
      <c r="P33" s="233"/>
      <c r="Q33" s="37"/>
      <c r="R33" s="37"/>
      <c r="S33" s="37"/>
      <c r="T33" s="37"/>
      <c r="U33" s="37"/>
      <c r="V33" s="37"/>
      <c r="W33" s="234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F33" s="37"/>
      <c r="AG33" s="37"/>
      <c r="AH33" s="37"/>
      <c r="AI33" s="37"/>
      <c r="AJ33" s="37"/>
      <c r="AK33" s="234">
        <v>0</v>
      </c>
      <c r="AL33" s="233"/>
      <c r="AM33" s="233"/>
      <c r="AN33" s="233"/>
      <c r="AO33" s="233"/>
      <c r="AP33" s="37"/>
      <c r="AQ33" s="37"/>
      <c r="AR33" s="38"/>
      <c r="AS33" s="39"/>
      <c r="AT33" s="39"/>
      <c r="AU33" s="39"/>
      <c r="AV33" s="39"/>
      <c r="AW33" s="39"/>
      <c r="AX33" s="39"/>
      <c r="AY33" s="39"/>
      <c r="AZ33" s="39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" customHeight="1">
      <c r="A35" s="28"/>
      <c r="B35" s="29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41" t="s">
        <v>48</v>
      </c>
      <c r="Y35" s="239"/>
      <c r="Z35" s="239"/>
      <c r="AA35" s="239"/>
      <c r="AB35" s="239"/>
      <c r="AC35" s="43"/>
      <c r="AD35" s="43"/>
      <c r="AE35" s="43"/>
      <c r="AF35" s="43"/>
      <c r="AG35" s="43"/>
      <c r="AH35" s="43"/>
      <c r="AI35" s="43"/>
      <c r="AJ35" s="43"/>
      <c r="AK35" s="238">
        <f>SUM(AK26:AK33)</f>
        <v>1083401.3</v>
      </c>
      <c r="AL35" s="239"/>
      <c r="AM35" s="239"/>
      <c r="AN35" s="239"/>
      <c r="AO35" s="240"/>
      <c r="AP35" s="41"/>
      <c r="AQ35" s="41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5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5"/>
      <c r="C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28"/>
      <c r="B60" s="29"/>
      <c r="C60" s="30"/>
      <c r="D60" s="50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50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50" t="s">
        <v>51</v>
      </c>
      <c r="AI60" s="32"/>
      <c r="AJ60" s="32"/>
      <c r="AK60" s="32"/>
      <c r="AL60" s="32"/>
      <c r="AM60" s="50" t="s">
        <v>52</v>
      </c>
      <c r="AN60" s="32"/>
      <c r="AO60" s="32"/>
      <c r="AP60" s="30"/>
      <c r="AQ60" s="30"/>
      <c r="AR60" s="33"/>
      <c r="BE60" s="28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28"/>
      <c r="B64" s="29"/>
      <c r="C64" s="30"/>
      <c r="D64" s="47" t="s">
        <v>53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54</v>
      </c>
      <c r="AI64" s="51"/>
      <c r="AJ64" s="51"/>
      <c r="AK64" s="51"/>
      <c r="AL64" s="51"/>
      <c r="AM64" s="51"/>
      <c r="AN64" s="51"/>
      <c r="AO64" s="51"/>
      <c r="AP64" s="30"/>
      <c r="AQ64" s="30"/>
      <c r="AR64" s="33"/>
      <c r="BE64" s="28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28"/>
      <c r="B75" s="29"/>
      <c r="C75" s="30"/>
      <c r="D75" s="50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50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50" t="s">
        <v>51</v>
      </c>
      <c r="AI75" s="32"/>
      <c r="AJ75" s="32"/>
      <c r="AK75" s="32"/>
      <c r="AL75" s="32"/>
      <c r="AM75" s="50" t="s">
        <v>52</v>
      </c>
      <c r="AN75" s="32"/>
      <c r="AO75" s="32"/>
      <c r="AP75" s="30"/>
      <c r="AQ75" s="30"/>
      <c r="AR75" s="33"/>
      <c r="BE75" s="28"/>
    </row>
    <row r="76" spans="1:57" s="2" customFormat="1" ht="11.25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5" customHeight="1">
      <c r="A77" s="2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3"/>
      <c r="BE77" s="28"/>
    </row>
    <row r="81" spans="1:91" s="2" customFormat="1" ht="6.95" customHeight="1">
      <c r="A81" s="28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3"/>
      <c r="BE81" s="28"/>
    </row>
    <row r="82" spans="1:91" s="2" customFormat="1" ht="24.95" customHeight="1">
      <c r="A82" s="28"/>
      <c r="B82" s="29"/>
      <c r="C82" s="20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6"/>
      <c r="C84" s="25" t="s">
        <v>11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042/2022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13</v>
      </c>
      <c r="D85" s="61"/>
      <c r="E85" s="61"/>
      <c r="F85" s="61"/>
      <c r="G85" s="61"/>
      <c r="H85" s="61"/>
      <c r="I85" s="61"/>
      <c r="J85" s="61"/>
      <c r="K85" s="61"/>
      <c r="L85" s="222" t="str">
        <f>K6</f>
        <v>Zberný dvor obce Chtelnica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P85" s="61"/>
      <c r="AQ85" s="61"/>
      <c r="AR85" s="62"/>
    </row>
    <row r="86" spans="1:91" s="2" customFormat="1" ht="6.95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5" t="s">
        <v>17</v>
      </c>
      <c r="D87" s="30"/>
      <c r="E87" s="30"/>
      <c r="F87" s="30"/>
      <c r="G87" s="30"/>
      <c r="H87" s="30"/>
      <c r="I87" s="30"/>
      <c r="J87" s="30"/>
      <c r="K87" s="30"/>
      <c r="L87" s="63" t="str">
        <f>IF(K8="","",K8)</f>
        <v>Chtelnica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19</v>
      </c>
      <c r="AJ87" s="30"/>
      <c r="AK87" s="30"/>
      <c r="AL87" s="30"/>
      <c r="AM87" s="246" t="str">
        <f>IF(AN8= "","",AN8)</f>
        <v>5. 10. 2022</v>
      </c>
      <c r="AN87" s="246"/>
      <c r="AO87" s="30"/>
      <c r="AP87" s="30"/>
      <c r="AQ87" s="30"/>
      <c r="AR87" s="33"/>
      <c r="BE87" s="28"/>
    </row>
    <row r="88" spans="1:91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2" customHeight="1">
      <c r="A89" s="28"/>
      <c r="B89" s="29"/>
      <c r="C89" s="25" t="s">
        <v>21</v>
      </c>
      <c r="D89" s="30"/>
      <c r="E89" s="30"/>
      <c r="F89" s="30"/>
      <c r="G89" s="30"/>
      <c r="H89" s="30"/>
      <c r="I89" s="30"/>
      <c r="J89" s="30"/>
      <c r="K89" s="30"/>
      <c r="L89" s="57" t="str">
        <f>IF(E11= "","",E11)</f>
        <v>Obec Chtelnica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47" t="str">
        <f>IF(E17="","",E17)</f>
        <v xml:space="preserve"> </v>
      </c>
      <c r="AN89" s="248"/>
      <c r="AO89" s="248"/>
      <c r="AP89" s="248"/>
      <c r="AQ89" s="30"/>
      <c r="AR89" s="33"/>
      <c r="AS89" s="250" t="s">
        <v>56</v>
      </c>
      <c r="AT89" s="251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28"/>
    </row>
    <row r="90" spans="1:91" s="2" customFormat="1" ht="15.2" customHeight="1">
      <c r="A90" s="28"/>
      <c r="B90" s="29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57" t="str">
        <f>IF(E14="","",E14)</f>
        <v>INVEX, spol. s r.o.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33</v>
      </c>
      <c r="AJ90" s="30"/>
      <c r="AK90" s="30"/>
      <c r="AL90" s="30"/>
      <c r="AM90" s="247" t="str">
        <f>IF(E20="","",E20)</f>
        <v>Ing.Brestovanská</v>
      </c>
      <c r="AN90" s="248"/>
      <c r="AO90" s="248"/>
      <c r="AP90" s="248"/>
      <c r="AQ90" s="30"/>
      <c r="AR90" s="33"/>
      <c r="AS90" s="252"/>
      <c r="AT90" s="253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28"/>
    </row>
    <row r="91" spans="1:91" s="2" customFormat="1" ht="10.9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54"/>
      <c r="AT91" s="255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28"/>
    </row>
    <row r="92" spans="1:91" s="2" customFormat="1" ht="29.25" customHeight="1">
      <c r="A92" s="28"/>
      <c r="B92" s="29"/>
      <c r="C92" s="218" t="s">
        <v>57</v>
      </c>
      <c r="D92" s="219"/>
      <c r="E92" s="219"/>
      <c r="F92" s="219"/>
      <c r="G92" s="219"/>
      <c r="H92" s="71"/>
      <c r="I92" s="221" t="s">
        <v>58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45" t="s">
        <v>59</v>
      </c>
      <c r="AH92" s="219"/>
      <c r="AI92" s="219"/>
      <c r="AJ92" s="219"/>
      <c r="AK92" s="219"/>
      <c r="AL92" s="219"/>
      <c r="AM92" s="219"/>
      <c r="AN92" s="221" t="s">
        <v>60</v>
      </c>
      <c r="AO92" s="219"/>
      <c r="AP92" s="249"/>
      <c r="AQ92" s="72" t="s">
        <v>61</v>
      </c>
      <c r="AR92" s="33"/>
      <c r="AS92" s="73" t="s">
        <v>62</v>
      </c>
      <c r="AT92" s="74" t="s">
        <v>63</v>
      </c>
      <c r="AU92" s="74" t="s">
        <v>64</v>
      </c>
      <c r="AV92" s="74" t="s">
        <v>65</v>
      </c>
      <c r="AW92" s="74" t="s">
        <v>66</v>
      </c>
      <c r="AX92" s="74" t="s">
        <v>67</v>
      </c>
      <c r="AY92" s="74" t="s">
        <v>68</v>
      </c>
      <c r="AZ92" s="74" t="s">
        <v>69</v>
      </c>
      <c r="BA92" s="74" t="s">
        <v>70</v>
      </c>
      <c r="BB92" s="74" t="s">
        <v>71</v>
      </c>
      <c r="BC92" s="74" t="s">
        <v>72</v>
      </c>
      <c r="BD92" s="75" t="s">
        <v>73</v>
      </c>
      <c r="BE92" s="28"/>
    </row>
    <row r="93" spans="1:91" s="2" customFormat="1" ht="10.9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8"/>
    </row>
    <row r="94" spans="1:91" s="6" customFormat="1" ht="32.450000000000003" customHeight="1">
      <c r="B94" s="79"/>
      <c r="C94" s="80" t="s">
        <v>74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24">
        <f>ROUND(SUM(AG95:AG106),2)</f>
        <v>902834.42</v>
      </c>
      <c r="AH94" s="224"/>
      <c r="AI94" s="224"/>
      <c r="AJ94" s="224"/>
      <c r="AK94" s="224"/>
      <c r="AL94" s="224"/>
      <c r="AM94" s="224"/>
      <c r="AN94" s="256">
        <f t="shared" ref="AN94:AN106" si="0">SUM(AG94,AT94)</f>
        <v>1083401.3</v>
      </c>
      <c r="AO94" s="256"/>
      <c r="AP94" s="256"/>
      <c r="AQ94" s="83" t="s">
        <v>1</v>
      </c>
      <c r="AR94" s="84"/>
      <c r="AS94" s="85">
        <f>ROUND(SUM(AS95:AS106),2)</f>
        <v>0</v>
      </c>
      <c r="AT94" s="86">
        <f t="shared" ref="AT94:AT106" si="1">ROUND(SUM(AV94:AW94),2)</f>
        <v>180566.88</v>
      </c>
      <c r="AU94" s="87">
        <f>ROUND(SUM(AU95:AU106),5)</f>
        <v>12687.44904</v>
      </c>
      <c r="AV94" s="86">
        <f>ROUND(AZ94*L29,2)</f>
        <v>0</v>
      </c>
      <c r="AW94" s="86">
        <f>ROUND(BA94*L30,2)</f>
        <v>180566.88</v>
      </c>
      <c r="AX94" s="86">
        <f>ROUND(BB94*L29,2)</f>
        <v>0</v>
      </c>
      <c r="AY94" s="86">
        <f>ROUND(BC94*L30,2)</f>
        <v>0</v>
      </c>
      <c r="AZ94" s="86">
        <f>ROUND(SUM(AZ95:AZ106),2)</f>
        <v>0</v>
      </c>
      <c r="BA94" s="86">
        <f>ROUND(SUM(BA95:BA106),2)</f>
        <v>902834.42</v>
      </c>
      <c r="BB94" s="86">
        <f>ROUND(SUM(BB95:BB106),2)</f>
        <v>0</v>
      </c>
      <c r="BC94" s="86">
        <f>ROUND(SUM(BC95:BC106),2)</f>
        <v>0</v>
      </c>
      <c r="BD94" s="88">
        <f>ROUND(SUM(BD95:BD106),2)</f>
        <v>0</v>
      </c>
      <c r="BS94" s="89" t="s">
        <v>75</v>
      </c>
      <c r="BT94" s="89" t="s">
        <v>76</v>
      </c>
      <c r="BU94" s="90" t="s">
        <v>77</v>
      </c>
      <c r="BV94" s="89" t="s">
        <v>78</v>
      </c>
      <c r="BW94" s="89" t="s">
        <v>5</v>
      </c>
      <c r="BX94" s="89" t="s">
        <v>79</v>
      </c>
      <c r="CL94" s="89" t="s">
        <v>1</v>
      </c>
    </row>
    <row r="95" spans="1:91" s="7" customFormat="1" ht="16.5" customHeight="1">
      <c r="A95" s="91" t="s">
        <v>80</v>
      </c>
      <c r="B95" s="92"/>
      <c r="C95" s="93"/>
      <c r="D95" s="220" t="s">
        <v>81</v>
      </c>
      <c r="E95" s="220"/>
      <c r="F95" s="220"/>
      <c r="G95" s="220"/>
      <c r="H95" s="220"/>
      <c r="I95" s="94"/>
      <c r="J95" s="220" t="s">
        <v>82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43">
        <f>'01 - SO01 Príprava územia'!J30</f>
        <v>36010.589999999997</v>
      </c>
      <c r="AH95" s="244"/>
      <c r="AI95" s="244"/>
      <c r="AJ95" s="244"/>
      <c r="AK95" s="244"/>
      <c r="AL95" s="244"/>
      <c r="AM95" s="244"/>
      <c r="AN95" s="243">
        <f t="shared" si="0"/>
        <v>43212.71</v>
      </c>
      <c r="AO95" s="244"/>
      <c r="AP95" s="244"/>
      <c r="AQ95" s="95" t="s">
        <v>83</v>
      </c>
      <c r="AR95" s="96"/>
      <c r="AS95" s="97">
        <v>0</v>
      </c>
      <c r="AT95" s="98">
        <f t="shared" si="1"/>
        <v>7202.12</v>
      </c>
      <c r="AU95" s="99">
        <f>'01 - SO01 Príprava územia'!P122</f>
        <v>1392.560659</v>
      </c>
      <c r="AV95" s="98">
        <f>'01 - SO01 Príprava územia'!J33</f>
        <v>0</v>
      </c>
      <c r="AW95" s="98">
        <f>'01 - SO01 Príprava územia'!J34</f>
        <v>7202.12</v>
      </c>
      <c r="AX95" s="98">
        <f>'01 - SO01 Príprava územia'!J35</f>
        <v>0</v>
      </c>
      <c r="AY95" s="98">
        <f>'01 - SO01 Príprava územia'!J36</f>
        <v>0</v>
      </c>
      <c r="AZ95" s="98">
        <f>'01 - SO01 Príprava územia'!F33</f>
        <v>0</v>
      </c>
      <c r="BA95" s="98">
        <f>'01 - SO01 Príprava územia'!F34</f>
        <v>36010.589999999997</v>
      </c>
      <c r="BB95" s="98">
        <f>'01 - SO01 Príprava územia'!F35</f>
        <v>0</v>
      </c>
      <c r="BC95" s="98">
        <f>'01 - SO01 Príprava územia'!F36</f>
        <v>0</v>
      </c>
      <c r="BD95" s="100">
        <f>'01 - SO01 Príprava územia'!F37</f>
        <v>0</v>
      </c>
      <c r="BT95" s="101" t="s">
        <v>84</v>
      </c>
      <c r="BV95" s="101" t="s">
        <v>78</v>
      </c>
      <c r="BW95" s="101" t="s">
        <v>85</v>
      </c>
      <c r="BX95" s="101" t="s">
        <v>5</v>
      </c>
      <c r="CL95" s="101" t="s">
        <v>1</v>
      </c>
      <c r="CM95" s="101" t="s">
        <v>76</v>
      </c>
    </row>
    <row r="96" spans="1:91" s="7" customFormat="1" ht="16.5" customHeight="1">
      <c r="A96" s="91" t="s">
        <v>80</v>
      </c>
      <c r="B96" s="92"/>
      <c r="C96" s="93"/>
      <c r="D96" s="220" t="s">
        <v>86</v>
      </c>
      <c r="E96" s="220"/>
      <c r="F96" s="220"/>
      <c r="G96" s="220"/>
      <c r="H96" s="220"/>
      <c r="I96" s="94"/>
      <c r="J96" s="220" t="s">
        <v>87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43">
        <f>'02 - SO02 Komunikácie a s...'!J30</f>
        <v>297787.17</v>
      </c>
      <c r="AH96" s="244"/>
      <c r="AI96" s="244"/>
      <c r="AJ96" s="244"/>
      <c r="AK96" s="244"/>
      <c r="AL96" s="244"/>
      <c r="AM96" s="244"/>
      <c r="AN96" s="243">
        <f t="shared" si="0"/>
        <v>357344.6</v>
      </c>
      <c r="AO96" s="244"/>
      <c r="AP96" s="244"/>
      <c r="AQ96" s="95" t="s">
        <v>83</v>
      </c>
      <c r="AR96" s="96"/>
      <c r="AS96" s="97">
        <v>0</v>
      </c>
      <c r="AT96" s="98">
        <f t="shared" si="1"/>
        <v>59557.43</v>
      </c>
      <c r="AU96" s="99">
        <f>'02 - SO02 Komunikácie a s...'!P123</f>
        <v>3861.0887520000001</v>
      </c>
      <c r="AV96" s="98">
        <f>'02 - SO02 Komunikácie a s...'!J33</f>
        <v>0</v>
      </c>
      <c r="AW96" s="98">
        <f>'02 - SO02 Komunikácie a s...'!J34</f>
        <v>59557.43</v>
      </c>
      <c r="AX96" s="98">
        <f>'02 - SO02 Komunikácie a s...'!J35</f>
        <v>0</v>
      </c>
      <c r="AY96" s="98">
        <f>'02 - SO02 Komunikácie a s...'!J36</f>
        <v>0</v>
      </c>
      <c r="AZ96" s="98">
        <f>'02 - SO02 Komunikácie a s...'!F33</f>
        <v>0</v>
      </c>
      <c r="BA96" s="98">
        <f>'02 - SO02 Komunikácie a s...'!F34</f>
        <v>297787.17</v>
      </c>
      <c r="BB96" s="98">
        <f>'02 - SO02 Komunikácie a s...'!F35</f>
        <v>0</v>
      </c>
      <c r="BC96" s="98">
        <f>'02 - SO02 Komunikácie a s...'!F36</f>
        <v>0</v>
      </c>
      <c r="BD96" s="100">
        <f>'02 - SO02 Komunikácie a s...'!F37</f>
        <v>0</v>
      </c>
      <c r="BT96" s="101" t="s">
        <v>84</v>
      </c>
      <c r="BV96" s="101" t="s">
        <v>78</v>
      </c>
      <c r="BW96" s="101" t="s">
        <v>88</v>
      </c>
      <c r="BX96" s="101" t="s">
        <v>5</v>
      </c>
      <c r="CL96" s="101" t="s">
        <v>1</v>
      </c>
      <c r="CM96" s="101" t="s">
        <v>76</v>
      </c>
    </row>
    <row r="97" spans="1:91" s="7" customFormat="1" ht="16.5" customHeight="1">
      <c r="A97" s="91" t="s">
        <v>80</v>
      </c>
      <c r="B97" s="92"/>
      <c r="C97" s="93"/>
      <c r="D97" s="220" t="s">
        <v>89</v>
      </c>
      <c r="E97" s="220"/>
      <c r="F97" s="220"/>
      <c r="G97" s="220"/>
      <c r="H97" s="220"/>
      <c r="I97" s="94"/>
      <c r="J97" s="220" t="s">
        <v>90</v>
      </c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43">
        <f>'03 - SO03 Terénne a sadov...'!J30</f>
        <v>45572.88</v>
      </c>
      <c r="AH97" s="244"/>
      <c r="AI97" s="244"/>
      <c r="AJ97" s="244"/>
      <c r="AK97" s="244"/>
      <c r="AL97" s="244"/>
      <c r="AM97" s="244"/>
      <c r="AN97" s="243">
        <f t="shared" si="0"/>
        <v>54687.46</v>
      </c>
      <c r="AO97" s="244"/>
      <c r="AP97" s="244"/>
      <c r="AQ97" s="95" t="s">
        <v>83</v>
      </c>
      <c r="AR97" s="96"/>
      <c r="AS97" s="97">
        <v>0</v>
      </c>
      <c r="AT97" s="98">
        <f t="shared" si="1"/>
        <v>9114.58</v>
      </c>
      <c r="AU97" s="99">
        <f>'03 - SO03 Terénne a sadov...'!P119</f>
        <v>920.23294299999998</v>
      </c>
      <c r="AV97" s="98">
        <f>'03 - SO03 Terénne a sadov...'!J33</f>
        <v>0</v>
      </c>
      <c r="AW97" s="98">
        <f>'03 - SO03 Terénne a sadov...'!J34</f>
        <v>9114.58</v>
      </c>
      <c r="AX97" s="98">
        <f>'03 - SO03 Terénne a sadov...'!J35</f>
        <v>0</v>
      </c>
      <c r="AY97" s="98">
        <f>'03 - SO03 Terénne a sadov...'!J36</f>
        <v>0</v>
      </c>
      <c r="AZ97" s="98">
        <f>'03 - SO03 Terénne a sadov...'!F33</f>
        <v>0</v>
      </c>
      <c r="BA97" s="98">
        <f>'03 - SO03 Terénne a sadov...'!F34</f>
        <v>45572.88</v>
      </c>
      <c r="BB97" s="98">
        <f>'03 - SO03 Terénne a sadov...'!F35</f>
        <v>0</v>
      </c>
      <c r="BC97" s="98">
        <f>'03 - SO03 Terénne a sadov...'!F36</f>
        <v>0</v>
      </c>
      <c r="BD97" s="100">
        <f>'03 - SO03 Terénne a sadov...'!F37</f>
        <v>0</v>
      </c>
      <c r="BT97" s="101" t="s">
        <v>84</v>
      </c>
      <c r="BV97" s="101" t="s">
        <v>78</v>
      </c>
      <c r="BW97" s="101" t="s">
        <v>91</v>
      </c>
      <c r="BX97" s="101" t="s">
        <v>5</v>
      </c>
      <c r="CL97" s="101" t="s">
        <v>1</v>
      </c>
      <c r="CM97" s="101" t="s">
        <v>76</v>
      </c>
    </row>
    <row r="98" spans="1:91" s="7" customFormat="1" ht="16.5" customHeight="1">
      <c r="A98" s="91" t="s">
        <v>80</v>
      </c>
      <c r="B98" s="92"/>
      <c r="C98" s="93"/>
      <c r="D98" s="220" t="s">
        <v>92</v>
      </c>
      <c r="E98" s="220"/>
      <c r="F98" s="220"/>
      <c r="G98" s="220"/>
      <c r="H98" s="220"/>
      <c r="I98" s="94"/>
      <c r="J98" s="220" t="s">
        <v>93</v>
      </c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43">
        <f>'04 - SO04 Oplotenie'!J30</f>
        <v>41301.360000000001</v>
      </c>
      <c r="AH98" s="244"/>
      <c r="AI98" s="244"/>
      <c r="AJ98" s="244"/>
      <c r="AK98" s="244"/>
      <c r="AL98" s="244"/>
      <c r="AM98" s="244"/>
      <c r="AN98" s="243">
        <f t="shared" si="0"/>
        <v>49561.630000000005</v>
      </c>
      <c r="AO98" s="244"/>
      <c r="AP98" s="244"/>
      <c r="AQ98" s="95" t="s">
        <v>83</v>
      </c>
      <c r="AR98" s="96"/>
      <c r="AS98" s="97">
        <v>0</v>
      </c>
      <c r="AT98" s="98">
        <f t="shared" si="1"/>
        <v>8260.27</v>
      </c>
      <c r="AU98" s="99">
        <f>'04 - SO04 Oplotenie'!P123</f>
        <v>591.33672200000001</v>
      </c>
      <c r="AV98" s="98">
        <f>'04 - SO04 Oplotenie'!J33</f>
        <v>0</v>
      </c>
      <c r="AW98" s="98">
        <f>'04 - SO04 Oplotenie'!J34</f>
        <v>8260.27</v>
      </c>
      <c r="AX98" s="98">
        <f>'04 - SO04 Oplotenie'!J35</f>
        <v>0</v>
      </c>
      <c r="AY98" s="98">
        <f>'04 - SO04 Oplotenie'!J36</f>
        <v>0</v>
      </c>
      <c r="AZ98" s="98">
        <f>'04 - SO04 Oplotenie'!F33</f>
        <v>0</v>
      </c>
      <c r="BA98" s="98">
        <f>'04 - SO04 Oplotenie'!F34</f>
        <v>41301.360000000001</v>
      </c>
      <c r="BB98" s="98">
        <f>'04 - SO04 Oplotenie'!F35</f>
        <v>0</v>
      </c>
      <c r="BC98" s="98">
        <f>'04 - SO04 Oplotenie'!F36</f>
        <v>0</v>
      </c>
      <c r="BD98" s="100">
        <f>'04 - SO04 Oplotenie'!F37</f>
        <v>0</v>
      </c>
      <c r="BT98" s="101" t="s">
        <v>84</v>
      </c>
      <c r="BV98" s="101" t="s">
        <v>78</v>
      </c>
      <c r="BW98" s="101" t="s">
        <v>94</v>
      </c>
      <c r="BX98" s="101" t="s">
        <v>5</v>
      </c>
      <c r="CL98" s="101" t="s">
        <v>1</v>
      </c>
      <c r="CM98" s="101" t="s">
        <v>76</v>
      </c>
    </row>
    <row r="99" spans="1:91" s="7" customFormat="1" ht="16.5" customHeight="1">
      <c r="A99" s="91" t="s">
        <v>80</v>
      </c>
      <c r="B99" s="92"/>
      <c r="C99" s="93"/>
      <c r="D99" s="220" t="s">
        <v>95</v>
      </c>
      <c r="E99" s="220"/>
      <c r="F99" s="220"/>
      <c r="G99" s="220"/>
      <c r="H99" s="220"/>
      <c r="I99" s="94"/>
      <c r="J99" s="220" t="s">
        <v>96</v>
      </c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43">
        <f>'05 - SO05.1 Prípojka vody'!J30</f>
        <v>74110.53</v>
      </c>
      <c r="AH99" s="244"/>
      <c r="AI99" s="244"/>
      <c r="AJ99" s="244"/>
      <c r="AK99" s="244"/>
      <c r="AL99" s="244"/>
      <c r="AM99" s="244"/>
      <c r="AN99" s="243">
        <f t="shared" si="0"/>
        <v>88932.64</v>
      </c>
      <c r="AO99" s="244"/>
      <c r="AP99" s="244"/>
      <c r="AQ99" s="95" t="s">
        <v>83</v>
      </c>
      <c r="AR99" s="96"/>
      <c r="AS99" s="97">
        <v>0</v>
      </c>
      <c r="AT99" s="98">
        <f t="shared" si="1"/>
        <v>14822.11</v>
      </c>
      <c r="AU99" s="99">
        <f>'05 - SO05.1 Prípojka vody'!P130</f>
        <v>1725.6180200000003</v>
      </c>
      <c r="AV99" s="98">
        <f>'05 - SO05.1 Prípojka vody'!J33</f>
        <v>0</v>
      </c>
      <c r="AW99" s="98">
        <f>'05 - SO05.1 Prípojka vody'!J34</f>
        <v>14822.11</v>
      </c>
      <c r="AX99" s="98">
        <f>'05 - SO05.1 Prípojka vody'!J35</f>
        <v>0</v>
      </c>
      <c r="AY99" s="98">
        <f>'05 - SO05.1 Prípojka vody'!J36</f>
        <v>0</v>
      </c>
      <c r="AZ99" s="98">
        <f>'05 - SO05.1 Prípojka vody'!F33</f>
        <v>0</v>
      </c>
      <c r="BA99" s="98">
        <f>'05 - SO05.1 Prípojka vody'!F34</f>
        <v>74110.53</v>
      </c>
      <c r="BB99" s="98">
        <f>'05 - SO05.1 Prípojka vody'!F35</f>
        <v>0</v>
      </c>
      <c r="BC99" s="98">
        <f>'05 - SO05.1 Prípojka vody'!F36</f>
        <v>0</v>
      </c>
      <c r="BD99" s="100">
        <f>'05 - SO05.1 Prípojka vody'!F37</f>
        <v>0</v>
      </c>
      <c r="BT99" s="101" t="s">
        <v>84</v>
      </c>
      <c r="BV99" s="101" t="s">
        <v>78</v>
      </c>
      <c r="BW99" s="101" t="s">
        <v>97</v>
      </c>
      <c r="BX99" s="101" t="s">
        <v>5</v>
      </c>
      <c r="CL99" s="101" t="s">
        <v>1</v>
      </c>
      <c r="CM99" s="101" t="s">
        <v>76</v>
      </c>
    </row>
    <row r="100" spans="1:91" s="7" customFormat="1" ht="16.5" customHeight="1">
      <c r="A100" s="91" t="s">
        <v>80</v>
      </c>
      <c r="B100" s="92"/>
      <c r="C100" s="93"/>
      <c r="D100" s="220" t="s">
        <v>98</v>
      </c>
      <c r="E100" s="220"/>
      <c r="F100" s="220"/>
      <c r="G100" s="220"/>
      <c r="H100" s="220"/>
      <c r="I100" s="94"/>
      <c r="J100" s="220" t="s">
        <v>99</v>
      </c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/>
      <c r="AF100" s="220"/>
      <c r="AG100" s="243">
        <f>'06 - SO05.2 Splašková kan...'!J30</f>
        <v>28881.97</v>
      </c>
      <c r="AH100" s="244"/>
      <c r="AI100" s="244"/>
      <c r="AJ100" s="244"/>
      <c r="AK100" s="244"/>
      <c r="AL100" s="244"/>
      <c r="AM100" s="244"/>
      <c r="AN100" s="243">
        <f t="shared" si="0"/>
        <v>34658.36</v>
      </c>
      <c r="AO100" s="244"/>
      <c r="AP100" s="244"/>
      <c r="AQ100" s="95" t="s">
        <v>83</v>
      </c>
      <c r="AR100" s="96"/>
      <c r="AS100" s="97">
        <v>0</v>
      </c>
      <c r="AT100" s="98">
        <f t="shared" si="1"/>
        <v>5776.39</v>
      </c>
      <c r="AU100" s="99">
        <f>'06 - SO05.2 Splašková kan...'!P126</f>
        <v>847.06240799999978</v>
      </c>
      <c r="AV100" s="98">
        <f>'06 - SO05.2 Splašková kan...'!J33</f>
        <v>0</v>
      </c>
      <c r="AW100" s="98">
        <f>'06 - SO05.2 Splašková kan...'!J34</f>
        <v>5776.39</v>
      </c>
      <c r="AX100" s="98">
        <f>'06 - SO05.2 Splašková kan...'!J35</f>
        <v>0</v>
      </c>
      <c r="AY100" s="98">
        <f>'06 - SO05.2 Splašková kan...'!J36</f>
        <v>0</v>
      </c>
      <c r="AZ100" s="98">
        <f>'06 - SO05.2 Splašková kan...'!F33</f>
        <v>0</v>
      </c>
      <c r="BA100" s="98">
        <f>'06 - SO05.2 Splašková kan...'!F34</f>
        <v>28881.97</v>
      </c>
      <c r="BB100" s="98">
        <f>'06 - SO05.2 Splašková kan...'!F35</f>
        <v>0</v>
      </c>
      <c r="BC100" s="98">
        <f>'06 - SO05.2 Splašková kan...'!F36</f>
        <v>0</v>
      </c>
      <c r="BD100" s="100">
        <f>'06 - SO05.2 Splašková kan...'!F37</f>
        <v>0</v>
      </c>
      <c r="BT100" s="101" t="s">
        <v>84</v>
      </c>
      <c r="BV100" s="101" t="s">
        <v>78</v>
      </c>
      <c r="BW100" s="101" t="s">
        <v>100</v>
      </c>
      <c r="BX100" s="101" t="s">
        <v>5</v>
      </c>
      <c r="CL100" s="101" t="s">
        <v>1</v>
      </c>
      <c r="CM100" s="101" t="s">
        <v>76</v>
      </c>
    </row>
    <row r="101" spans="1:91" s="7" customFormat="1" ht="16.5" customHeight="1">
      <c r="A101" s="91" t="s">
        <v>80</v>
      </c>
      <c r="B101" s="92"/>
      <c r="C101" s="93"/>
      <c r="D101" s="220" t="s">
        <v>101</v>
      </c>
      <c r="E101" s="220"/>
      <c r="F101" s="220"/>
      <c r="G101" s="220"/>
      <c r="H101" s="220"/>
      <c r="I101" s="94"/>
      <c r="J101" s="220" t="s">
        <v>102</v>
      </c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/>
      <c r="AF101" s="220"/>
      <c r="AG101" s="243">
        <f>'07 - SO05.3 Dažďová kanal...'!J30</f>
        <v>47596.45</v>
      </c>
      <c r="AH101" s="244"/>
      <c r="AI101" s="244"/>
      <c r="AJ101" s="244"/>
      <c r="AK101" s="244"/>
      <c r="AL101" s="244"/>
      <c r="AM101" s="244"/>
      <c r="AN101" s="243">
        <f t="shared" si="0"/>
        <v>57115.74</v>
      </c>
      <c r="AO101" s="244"/>
      <c r="AP101" s="244"/>
      <c r="AQ101" s="95" t="s">
        <v>83</v>
      </c>
      <c r="AR101" s="96"/>
      <c r="AS101" s="97">
        <v>0</v>
      </c>
      <c r="AT101" s="98">
        <f t="shared" si="1"/>
        <v>9519.2900000000009</v>
      </c>
      <c r="AU101" s="99">
        <f>'07 - SO05.3 Dažďová kanal...'!P126</f>
        <v>576.33035299999995</v>
      </c>
      <c r="AV101" s="98">
        <f>'07 - SO05.3 Dažďová kanal...'!J33</f>
        <v>0</v>
      </c>
      <c r="AW101" s="98">
        <f>'07 - SO05.3 Dažďová kanal...'!J34</f>
        <v>9519.2900000000009</v>
      </c>
      <c r="AX101" s="98">
        <f>'07 - SO05.3 Dažďová kanal...'!J35</f>
        <v>0</v>
      </c>
      <c r="AY101" s="98">
        <f>'07 - SO05.3 Dažďová kanal...'!J36</f>
        <v>0</v>
      </c>
      <c r="AZ101" s="98">
        <f>'07 - SO05.3 Dažďová kanal...'!F33</f>
        <v>0</v>
      </c>
      <c r="BA101" s="98">
        <f>'07 - SO05.3 Dažďová kanal...'!F34</f>
        <v>47596.45</v>
      </c>
      <c r="BB101" s="98">
        <f>'07 - SO05.3 Dažďová kanal...'!F35</f>
        <v>0</v>
      </c>
      <c r="BC101" s="98">
        <f>'07 - SO05.3 Dažďová kanal...'!F36</f>
        <v>0</v>
      </c>
      <c r="BD101" s="100">
        <f>'07 - SO05.3 Dažďová kanal...'!F37</f>
        <v>0</v>
      </c>
      <c r="BT101" s="101" t="s">
        <v>84</v>
      </c>
      <c r="BV101" s="101" t="s">
        <v>78</v>
      </c>
      <c r="BW101" s="101" t="s">
        <v>103</v>
      </c>
      <c r="BX101" s="101" t="s">
        <v>5</v>
      </c>
      <c r="CL101" s="101" t="s">
        <v>1</v>
      </c>
      <c r="CM101" s="101" t="s">
        <v>76</v>
      </c>
    </row>
    <row r="102" spans="1:91" s="7" customFormat="1" ht="16.5" customHeight="1">
      <c r="A102" s="91" t="s">
        <v>80</v>
      </c>
      <c r="B102" s="92"/>
      <c r="C102" s="93"/>
      <c r="D102" s="220" t="s">
        <v>104</v>
      </c>
      <c r="E102" s="220"/>
      <c r="F102" s="220"/>
      <c r="G102" s="220"/>
      <c r="H102" s="220"/>
      <c r="I102" s="94"/>
      <c r="J102" s="220" t="s">
        <v>105</v>
      </c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43">
        <f>'08 - SO06 NN rozvody'!J30</f>
        <v>22423.24</v>
      </c>
      <c r="AH102" s="244"/>
      <c r="AI102" s="244"/>
      <c r="AJ102" s="244"/>
      <c r="AK102" s="244"/>
      <c r="AL102" s="244"/>
      <c r="AM102" s="244"/>
      <c r="AN102" s="243">
        <f t="shared" si="0"/>
        <v>26907.89</v>
      </c>
      <c r="AO102" s="244"/>
      <c r="AP102" s="244"/>
      <c r="AQ102" s="95" t="s">
        <v>83</v>
      </c>
      <c r="AR102" s="96"/>
      <c r="AS102" s="97">
        <v>0</v>
      </c>
      <c r="AT102" s="98">
        <f t="shared" si="1"/>
        <v>4484.6499999999996</v>
      </c>
      <c r="AU102" s="99">
        <f>'08 - SO06 NN rozvody'!P122</f>
        <v>0</v>
      </c>
      <c r="AV102" s="98">
        <f>'08 - SO06 NN rozvody'!J33</f>
        <v>0</v>
      </c>
      <c r="AW102" s="98">
        <f>'08 - SO06 NN rozvody'!J34</f>
        <v>4484.6499999999996</v>
      </c>
      <c r="AX102" s="98">
        <f>'08 - SO06 NN rozvody'!J35</f>
        <v>0</v>
      </c>
      <c r="AY102" s="98">
        <f>'08 - SO06 NN rozvody'!J36</f>
        <v>0</v>
      </c>
      <c r="AZ102" s="98">
        <f>'08 - SO06 NN rozvody'!F33</f>
        <v>0</v>
      </c>
      <c r="BA102" s="98">
        <f>'08 - SO06 NN rozvody'!F34</f>
        <v>22423.24</v>
      </c>
      <c r="BB102" s="98">
        <f>'08 - SO06 NN rozvody'!F35</f>
        <v>0</v>
      </c>
      <c r="BC102" s="98">
        <f>'08 - SO06 NN rozvody'!F36</f>
        <v>0</v>
      </c>
      <c r="BD102" s="100">
        <f>'08 - SO06 NN rozvody'!F37</f>
        <v>0</v>
      </c>
      <c r="BT102" s="101" t="s">
        <v>84</v>
      </c>
      <c r="BV102" s="101" t="s">
        <v>78</v>
      </c>
      <c r="BW102" s="101" t="s">
        <v>106</v>
      </c>
      <c r="BX102" s="101" t="s">
        <v>5</v>
      </c>
      <c r="CL102" s="101" t="s">
        <v>1</v>
      </c>
      <c r="CM102" s="101" t="s">
        <v>76</v>
      </c>
    </row>
    <row r="103" spans="1:91" s="7" customFormat="1" ht="24.75" customHeight="1">
      <c r="A103" s="91" t="s">
        <v>80</v>
      </c>
      <c r="B103" s="92"/>
      <c r="C103" s="93"/>
      <c r="D103" s="220" t="s">
        <v>107</v>
      </c>
      <c r="E103" s="220"/>
      <c r="F103" s="220"/>
      <c r="G103" s="220"/>
      <c r="H103" s="220"/>
      <c r="I103" s="94"/>
      <c r="J103" s="220" t="s">
        <v>108</v>
      </c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243">
        <f>'09 - SO07 Kamerový systém...'!J30</f>
        <v>24597.919999999998</v>
      </c>
      <c r="AH103" s="244"/>
      <c r="AI103" s="244"/>
      <c r="AJ103" s="244"/>
      <c r="AK103" s="244"/>
      <c r="AL103" s="244"/>
      <c r="AM103" s="244"/>
      <c r="AN103" s="243">
        <f t="shared" si="0"/>
        <v>29517.5</v>
      </c>
      <c r="AO103" s="244"/>
      <c r="AP103" s="244"/>
      <c r="AQ103" s="95" t="s">
        <v>83</v>
      </c>
      <c r="AR103" s="96"/>
      <c r="AS103" s="97">
        <v>0</v>
      </c>
      <c r="AT103" s="98">
        <f t="shared" si="1"/>
        <v>4919.58</v>
      </c>
      <c r="AU103" s="99">
        <f>'09 - SO07 Kamerový systém...'!P122</f>
        <v>0</v>
      </c>
      <c r="AV103" s="98">
        <f>'09 - SO07 Kamerový systém...'!J33</f>
        <v>0</v>
      </c>
      <c r="AW103" s="98">
        <f>'09 - SO07 Kamerový systém...'!J34</f>
        <v>4919.58</v>
      </c>
      <c r="AX103" s="98">
        <f>'09 - SO07 Kamerový systém...'!J35</f>
        <v>0</v>
      </c>
      <c r="AY103" s="98">
        <f>'09 - SO07 Kamerový systém...'!J36</f>
        <v>0</v>
      </c>
      <c r="AZ103" s="98">
        <f>'09 - SO07 Kamerový systém...'!F33</f>
        <v>0</v>
      </c>
      <c r="BA103" s="98">
        <f>'09 - SO07 Kamerový systém...'!F34</f>
        <v>24597.919999999998</v>
      </c>
      <c r="BB103" s="98">
        <f>'09 - SO07 Kamerový systém...'!F35</f>
        <v>0</v>
      </c>
      <c r="BC103" s="98">
        <f>'09 - SO07 Kamerový systém...'!F36</f>
        <v>0</v>
      </c>
      <c r="BD103" s="100">
        <f>'09 - SO07 Kamerový systém...'!F37</f>
        <v>0</v>
      </c>
      <c r="BT103" s="101" t="s">
        <v>84</v>
      </c>
      <c r="BV103" s="101" t="s">
        <v>78</v>
      </c>
      <c r="BW103" s="101" t="s">
        <v>109</v>
      </c>
      <c r="BX103" s="101" t="s">
        <v>5</v>
      </c>
      <c r="CL103" s="101" t="s">
        <v>1</v>
      </c>
      <c r="CM103" s="101" t="s">
        <v>76</v>
      </c>
    </row>
    <row r="104" spans="1:91" s="7" customFormat="1" ht="16.5" customHeight="1">
      <c r="A104" s="91" t="s">
        <v>80</v>
      </c>
      <c r="B104" s="92"/>
      <c r="C104" s="93"/>
      <c r="D104" s="220" t="s">
        <v>110</v>
      </c>
      <c r="E104" s="220"/>
      <c r="F104" s="220"/>
      <c r="G104" s="220"/>
      <c r="H104" s="220"/>
      <c r="I104" s="94"/>
      <c r="J104" s="220" t="s">
        <v>111</v>
      </c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20"/>
      <c r="AG104" s="243">
        <f>'10 - SO08 Areálové osvetl...'!J30</f>
        <v>18522.57</v>
      </c>
      <c r="AH104" s="244"/>
      <c r="AI104" s="244"/>
      <c r="AJ104" s="244"/>
      <c r="AK104" s="244"/>
      <c r="AL104" s="244"/>
      <c r="AM104" s="244"/>
      <c r="AN104" s="243">
        <f t="shared" si="0"/>
        <v>22227.08</v>
      </c>
      <c r="AO104" s="244"/>
      <c r="AP104" s="244"/>
      <c r="AQ104" s="95" t="s">
        <v>83</v>
      </c>
      <c r="AR104" s="96"/>
      <c r="AS104" s="97">
        <v>0</v>
      </c>
      <c r="AT104" s="98">
        <f t="shared" si="1"/>
        <v>3704.51</v>
      </c>
      <c r="AU104" s="99">
        <f>'10 - SO08 Areálové osvetl...'!P122</f>
        <v>0</v>
      </c>
      <c r="AV104" s="98">
        <f>'10 - SO08 Areálové osvetl...'!J33</f>
        <v>0</v>
      </c>
      <c r="AW104" s="98">
        <f>'10 - SO08 Areálové osvetl...'!J34</f>
        <v>3704.51</v>
      </c>
      <c r="AX104" s="98">
        <f>'10 - SO08 Areálové osvetl...'!J35</f>
        <v>0</v>
      </c>
      <c r="AY104" s="98">
        <f>'10 - SO08 Areálové osvetl...'!J36</f>
        <v>0</v>
      </c>
      <c r="AZ104" s="98">
        <f>'10 - SO08 Areálové osvetl...'!F33</f>
        <v>0</v>
      </c>
      <c r="BA104" s="98">
        <f>'10 - SO08 Areálové osvetl...'!F34</f>
        <v>18522.57</v>
      </c>
      <c r="BB104" s="98">
        <f>'10 - SO08 Areálové osvetl...'!F35</f>
        <v>0</v>
      </c>
      <c r="BC104" s="98">
        <f>'10 - SO08 Areálové osvetl...'!F36</f>
        <v>0</v>
      </c>
      <c r="BD104" s="100">
        <f>'10 - SO08 Areálové osvetl...'!F37</f>
        <v>0</v>
      </c>
      <c r="BT104" s="101" t="s">
        <v>84</v>
      </c>
      <c r="BV104" s="101" t="s">
        <v>78</v>
      </c>
      <c r="BW104" s="101" t="s">
        <v>112</v>
      </c>
      <c r="BX104" s="101" t="s">
        <v>5</v>
      </c>
      <c r="CL104" s="101" t="s">
        <v>1</v>
      </c>
      <c r="CM104" s="101" t="s">
        <v>76</v>
      </c>
    </row>
    <row r="105" spans="1:91" s="7" customFormat="1" ht="16.5" customHeight="1">
      <c r="A105" s="91" t="s">
        <v>80</v>
      </c>
      <c r="B105" s="92"/>
      <c r="C105" s="93"/>
      <c r="D105" s="220" t="s">
        <v>113</v>
      </c>
      <c r="E105" s="220"/>
      <c r="F105" s="220"/>
      <c r="G105" s="220"/>
      <c r="H105" s="220"/>
      <c r="I105" s="94"/>
      <c r="J105" s="220" t="s">
        <v>114</v>
      </c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20"/>
      <c r="AG105" s="243">
        <f>'11 - SO09.1 Prevádzkové b...'!J30</f>
        <v>228337.74</v>
      </c>
      <c r="AH105" s="244"/>
      <c r="AI105" s="244"/>
      <c r="AJ105" s="244"/>
      <c r="AK105" s="244"/>
      <c r="AL105" s="244"/>
      <c r="AM105" s="244"/>
      <c r="AN105" s="243">
        <f t="shared" si="0"/>
        <v>274005.28999999998</v>
      </c>
      <c r="AO105" s="244"/>
      <c r="AP105" s="244"/>
      <c r="AQ105" s="95" t="s">
        <v>83</v>
      </c>
      <c r="AR105" s="96"/>
      <c r="AS105" s="97">
        <v>0</v>
      </c>
      <c r="AT105" s="98">
        <f t="shared" si="1"/>
        <v>45667.55</v>
      </c>
      <c r="AU105" s="99">
        <f>'11 - SO09.1 Prevádzkové b...'!P129</f>
        <v>2773.2191863500002</v>
      </c>
      <c r="AV105" s="98">
        <f>'11 - SO09.1 Prevádzkové b...'!J33</f>
        <v>0</v>
      </c>
      <c r="AW105" s="98">
        <f>'11 - SO09.1 Prevádzkové b...'!J34</f>
        <v>45667.55</v>
      </c>
      <c r="AX105" s="98">
        <f>'11 - SO09.1 Prevádzkové b...'!J35</f>
        <v>0</v>
      </c>
      <c r="AY105" s="98">
        <f>'11 - SO09.1 Prevádzkové b...'!J36</f>
        <v>0</v>
      </c>
      <c r="AZ105" s="98">
        <f>'11 - SO09.1 Prevádzkové b...'!F33</f>
        <v>0</v>
      </c>
      <c r="BA105" s="98">
        <f>'11 - SO09.1 Prevádzkové b...'!F34</f>
        <v>228337.74</v>
      </c>
      <c r="BB105" s="98">
        <f>'11 - SO09.1 Prevádzkové b...'!F35</f>
        <v>0</v>
      </c>
      <c r="BC105" s="98">
        <f>'11 - SO09.1 Prevádzkové b...'!F36</f>
        <v>0</v>
      </c>
      <c r="BD105" s="100">
        <f>'11 - SO09.1 Prevádzkové b...'!F37</f>
        <v>0</v>
      </c>
      <c r="BT105" s="101" t="s">
        <v>84</v>
      </c>
      <c r="BV105" s="101" t="s">
        <v>78</v>
      </c>
      <c r="BW105" s="101" t="s">
        <v>115</v>
      </c>
      <c r="BX105" s="101" t="s">
        <v>5</v>
      </c>
      <c r="CL105" s="101" t="s">
        <v>1</v>
      </c>
      <c r="CM105" s="101" t="s">
        <v>76</v>
      </c>
    </row>
    <row r="106" spans="1:91" s="7" customFormat="1" ht="16.5" customHeight="1">
      <c r="A106" s="91" t="s">
        <v>80</v>
      </c>
      <c r="B106" s="92"/>
      <c r="C106" s="93"/>
      <c r="D106" s="220" t="s">
        <v>116</v>
      </c>
      <c r="E106" s="220"/>
      <c r="F106" s="220"/>
      <c r="G106" s="220"/>
      <c r="H106" s="220"/>
      <c r="I106" s="94"/>
      <c r="J106" s="220" t="s">
        <v>117</v>
      </c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20"/>
      <c r="AG106" s="243">
        <f>'14 - SO09.2 Zariadenie zb...'!J30</f>
        <v>37692</v>
      </c>
      <c r="AH106" s="244"/>
      <c r="AI106" s="244"/>
      <c r="AJ106" s="244"/>
      <c r="AK106" s="244"/>
      <c r="AL106" s="244"/>
      <c r="AM106" s="244"/>
      <c r="AN106" s="243">
        <f t="shared" si="0"/>
        <v>45230.400000000001</v>
      </c>
      <c r="AO106" s="244"/>
      <c r="AP106" s="244"/>
      <c r="AQ106" s="95" t="s">
        <v>83</v>
      </c>
      <c r="AR106" s="96"/>
      <c r="AS106" s="102">
        <v>0</v>
      </c>
      <c r="AT106" s="103">
        <f t="shared" si="1"/>
        <v>7538.4</v>
      </c>
      <c r="AU106" s="104">
        <f>'14 - SO09.2 Zariadenie zb...'!P118</f>
        <v>0</v>
      </c>
      <c r="AV106" s="103">
        <f>'14 - SO09.2 Zariadenie zb...'!J33</f>
        <v>0</v>
      </c>
      <c r="AW106" s="103">
        <f>'14 - SO09.2 Zariadenie zb...'!J34</f>
        <v>7538.4</v>
      </c>
      <c r="AX106" s="103">
        <f>'14 - SO09.2 Zariadenie zb...'!J35</f>
        <v>0</v>
      </c>
      <c r="AY106" s="103">
        <f>'14 - SO09.2 Zariadenie zb...'!J36</f>
        <v>0</v>
      </c>
      <c r="AZ106" s="103">
        <f>'14 - SO09.2 Zariadenie zb...'!F33</f>
        <v>0</v>
      </c>
      <c r="BA106" s="103">
        <f>'14 - SO09.2 Zariadenie zb...'!F34</f>
        <v>37692</v>
      </c>
      <c r="BB106" s="103">
        <f>'14 - SO09.2 Zariadenie zb...'!F35</f>
        <v>0</v>
      </c>
      <c r="BC106" s="103">
        <f>'14 - SO09.2 Zariadenie zb...'!F36</f>
        <v>0</v>
      </c>
      <c r="BD106" s="105">
        <f>'14 - SO09.2 Zariadenie zb...'!F37</f>
        <v>0</v>
      </c>
      <c r="BT106" s="101" t="s">
        <v>84</v>
      </c>
      <c r="BV106" s="101" t="s">
        <v>78</v>
      </c>
      <c r="BW106" s="101" t="s">
        <v>118</v>
      </c>
      <c r="BX106" s="101" t="s">
        <v>5</v>
      </c>
      <c r="CL106" s="101" t="s">
        <v>1</v>
      </c>
      <c r="CM106" s="101" t="s">
        <v>76</v>
      </c>
    </row>
    <row r="107" spans="1:91" s="2" customFormat="1" ht="30" customHeight="1">
      <c r="A107" s="28"/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3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</row>
    <row r="108" spans="1:91" s="2" customFormat="1" ht="6.95" customHeight="1">
      <c r="A108" s="28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33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</row>
  </sheetData>
  <sheetProtection algorithmName="SHA-512" hashValue="FUKRvc068ZfYCjNmbk/loDBXzg1xNPOgTy1+uFX0xHTB0MDq2mN/ZENT6e9918iDosoP752zsU10sqFemGCzPQ==" saltValue="r4DonKIbi1piklgE5K07ROGX4SpV8Lpks9crxLds5KkvCkJILcQq7UsxtZc8HKrOOnas/PZHRfhUhPqeEKkGrw==" spinCount="100000" sheet="1" objects="1" scenarios="1" formatColumns="0" formatRows="0"/>
  <mergeCells count="84">
    <mergeCell ref="AS89:AT91"/>
    <mergeCell ref="AN105:AP105"/>
    <mergeCell ref="AG105:AM105"/>
    <mergeCell ref="AN106:AP106"/>
    <mergeCell ref="AG106:AM106"/>
    <mergeCell ref="AN94:AP94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G98:AM98"/>
    <mergeCell ref="AM87:AN87"/>
    <mergeCell ref="AM89:AP89"/>
    <mergeCell ref="AM90:AP90"/>
    <mergeCell ref="AN103:AP103"/>
    <mergeCell ref="AN96:AP96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C92:G92"/>
    <mergeCell ref="D98:H98"/>
    <mergeCell ref="D99:H99"/>
    <mergeCell ref="D95:H95"/>
    <mergeCell ref="D100:H100"/>
    <mergeCell ref="D97:H97"/>
    <mergeCell ref="D96:H96"/>
  </mergeCells>
  <hyperlinks>
    <hyperlink ref="A95" location="'01 - SO01 Príprava územia'!C2" display="/" xr:uid="{00000000-0004-0000-0000-000000000000}"/>
    <hyperlink ref="A96" location="'02 - SO02 Komunikácie a s...'!C2" display="/" xr:uid="{00000000-0004-0000-0000-000001000000}"/>
    <hyperlink ref="A97" location="'03 - SO03 Terénne a sadov...'!C2" display="/" xr:uid="{00000000-0004-0000-0000-000002000000}"/>
    <hyperlink ref="A98" location="'04 - SO04 Oplotenie'!C2" display="/" xr:uid="{00000000-0004-0000-0000-000003000000}"/>
    <hyperlink ref="A99" location="'05 - SO05.1 Prípojka vody'!C2" display="/" xr:uid="{00000000-0004-0000-0000-000004000000}"/>
    <hyperlink ref="A100" location="'06 - SO05.2 Splašková kan...'!C2" display="/" xr:uid="{00000000-0004-0000-0000-000005000000}"/>
    <hyperlink ref="A101" location="'07 - SO05.3 Dažďová kanal...'!C2" display="/" xr:uid="{00000000-0004-0000-0000-000006000000}"/>
    <hyperlink ref="A102" location="'08 - SO06 NN rozvody'!C2" display="/" xr:uid="{00000000-0004-0000-0000-000007000000}"/>
    <hyperlink ref="A103" location="'09 - SO07 Kamerový systém...'!C2" display="/" xr:uid="{00000000-0004-0000-0000-000008000000}"/>
    <hyperlink ref="A104" location="'10 - SO08 Areálové osvetl...'!C2" display="/" xr:uid="{00000000-0004-0000-0000-000009000000}"/>
    <hyperlink ref="A105" location="'11 - SO09.1 Prevádzkové b...'!C2" display="/" xr:uid="{00000000-0004-0000-0000-00000A000000}"/>
    <hyperlink ref="A106" location="'14 - SO09.2 Zariadenie zb...'!C2" display="/" xr:uid="{00000000-0004-0000-0000-00000B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109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741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ROUND(J122, 2)</f>
        <v>24597.919999999998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ROUND((SUM(BE122:BE172)),  2)</f>
        <v>0</v>
      </c>
      <c r="G33" s="124"/>
      <c r="H33" s="124"/>
      <c r="I33" s="125">
        <v>0.2</v>
      </c>
      <c r="J33" s="123">
        <f>ROUND(((SUM(BE122:BE172))*I33),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ROUND((SUM(BF122:BF172)),  2)</f>
        <v>24597.919999999998</v>
      </c>
      <c r="G34" s="28"/>
      <c r="H34" s="28"/>
      <c r="I34" s="127">
        <v>0.2</v>
      </c>
      <c r="J34" s="126">
        <f>ROUND(((SUM(BF122:BF172))*I34),  2)</f>
        <v>4919.58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ROUND((SUM(BG122:BG172)),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ROUND((SUM(BH122:BH172)),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ROUND((SUM(BI122:BI172)),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29517.5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09 - SO07 Kamerový systém ( neoprávnené výdavky)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J122</f>
        <v>24597.920000000002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J123</f>
        <v>68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130</v>
      </c>
      <c r="E98" s="159"/>
      <c r="F98" s="159"/>
      <c r="G98" s="159"/>
      <c r="H98" s="159"/>
      <c r="I98" s="159"/>
      <c r="J98" s="160">
        <f>J124</f>
        <v>68</v>
      </c>
      <c r="K98" s="157"/>
      <c r="L98" s="161"/>
    </row>
    <row r="99" spans="1:31" s="9" customFormat="1" ht="24.95" hidden="1" customHeight="1">
      <c r="B99" s="150"/>
      <c r="C99" s="151"/>
      <c r="D99" s="152" t="s">
        <v>438</v>
      </c>
      <c r="E99" s="153"/>
      <c r="F99" s="153"/>
      <c r="G99" s="153"/>
      <c r="H99" s="153"/>
      <c r="I99" s="153"/>
      <c r="J99" s="154">
        <f>J126</f>
        <v>24529.920000000002</v>
      </c>
      <c r="K99" s="151"/>
      <c r="L99" s="155"/>
    </row>
    <row r="100" spans="1:31" s="10" customFormat="1" ht="19.899999999999999" hidden="1" customHeight="1">
      <c r="B100" s="156"/>
      <c r="C100" s="157"/>
      <c r="D100" s="158" t="s">
        <v>646</v>
      </c>
      <c r="E100" s="159"/>
      <c r="F100" s="159"/>
      <c r="G100" s="159"/>
      <c r="H100" s="159"/>
      <c r="I100" s="159"/>
      <c r="J100" s="160">
        <f>J134</f>
        <v>1549.39</v>
      </c>
      <c r="K100" s="157"/>
      <c r="L100" s="161"/>
    </row>
    <row r="101" spans="1:31" s="10" customFormat="1" ht="19.899999999999999" hidden="1" customHeight="1">
      <c r="B101" s="156"/>
      <c r="C101" s="157"/>
      <c r="D101" s="158" t="s">
        <v>647</v>
      </c>
      <c r="E101" s="159"/>
      <c r="F101" s="159"/>
      <c r="G101" s="159"/>
      <c r="H101" s="159"/>
      <c r="I101" s="159"/>
      <c r="J101" s="160">
        <f>J140</f>
        <v>5594.9000000000005</v>
      </c>
      <c r="K101" s="157"/>
      <c r="L101" s="161"/>
    </row>
    <row r="102" spans="1:31" s="10" customFormat="1" ht="19.899999999999999" hidden="1" customHeight="1">
      <c r="B102" s="156"/>
      <c r="C102" s="157"/>
      <c r="D102" s="158" t="s">
        <v>441</v>
      </c>
      <c r="E102" s="159"/>
      <c r="F102" s="159"/>
      <c r="G102" s="159"/>
      <c r="H102" s="159"/>
      <c r="I102" s="159"/>
      <c r="J102" s="160">
        <f>J155</f>
        <v>15170.060000000001</v>
      </c>
      <c r="K102" s="157"/>
      <c r="L102" s="161"/>
    </row>
    <row r="103" spans="1:31" s="2" customFormat="1" ht="21.75" hidden="1" customHeight="1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4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hidden="1" customHeight="1">
      <c r="A104" s="28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ht="11.25" hidden="1"/>
    <row r="106" spans="1:31" ht="11.25" hidden="1"/>
    <row r="107" spans="1:31" ht="11.25" hidden="1"/>
    <row r="108" spans="1:31" s="2" customFormat="1" ht="6.95" customHeight="1">
      <c r="A108" s="28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20" t="s">
        <v>133</v>
      </c>
      <c r="D109" s="30"/>
      <c r="E109" s="30"/>
      <c r="F109" s="30"/>
      <c r="G109" s="30"/>
      <c r="H109" s="30"/>
      <c r="I109" s="30"/>
      <c r="J109" s="30"/>
      <c r="K109" s="30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13</v>
      </c>
      <c r="D111" s="30"/>
      <c r="E111" s="30"/>
      <c r="F111" s="30"/>
      <c r="G111" s="30"/>
      <c r="H111" s="30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30"/>
      <c r="D112" s="30"/>
      <c r="E112" s="262" t="str">
        <f>E7</f>
        <v>Zberný dvor obce Chtelnica</v>
      </c>
      <c r="F112" s="263"/>
      <c r="G112" s="263"/>
      <c r="H112" s="263"/>
      <c r="I112" s="30"/>
      <c r="J112" s="30"/>
      <c r="K112" s="30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120</v>
      </c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30"/>
      <c r="D114" s="30"/>
      <c r="E114" s="222" t="str">
        <f>E9</f>
        <v>09 - SO07 Kamerový systém ( neoprávnené výdavky)</v>
      </c>
      <c r="F114" s="264"/>
      <c r="G114" s="264"/>
      <c r="H114" s="264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17</v>
      </c>
      <c r="D116" s="30"/>
      <c r="E116" s="30"/>
      <c r="F116" s="23" t="str">
        <f>F12</f>
        <v>Chtelnica</v>
      </c>
      <c r="G116" s="30"/>
      <c r="H116" s="30"/>
      <c r="I116" s="25" t="s">
        <v>19</v>
      </c>
      <c r="J116" s="64" t="str">
        <f>IF(J12="","",J12)</f>
        <v>5. 10. 2022</v>
      </c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5.2" customHeight="1">
      <c r="A118" s="28"/>
      <c r="B118" s="29"/>
      <c r="C118" s="25" t="s">
        <v>21</v>
      </c>
      <c r="D118" s="30"/>
      <c r="E118" s="30"/>
      <c r="F118" s="23" t="str">
        <f>E15</f>
        <v>Obec Chtelnica</v>
      </c>
      <c r="G118" s="30"/>
      <c r="H118" s="30"/>
      <c r="I118" s="25" t="s">
        <v>30</v>
      </c>
      <c r="J118" s="26" t="str">
        <f>E21</f>
        <v xml:space="preserve"> </v>
      </c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26</v>
      </c>
      <c r="D119" s="30"/>
      <c r="E119" s="30"/>
      <c r="F119" s="23" t="str">
        <f>IF(E18="","",E18)</f>
        <v>INVEX, spol. s r.o.</v>
      </c>
      <c r="G119" s="30"/>
      <c r="H119" s="30"/>
      <c r="I119" s="25" t="s">
        <v>33</v>
      </c>
      <c r="J119" s="26" t="str">
        <f>E24</f>
        <v>Ing.Brestovanská</v>
      </c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62"/>
      <c r="B121" s="163"/>
      <c r="C121" s="164" t="s">
        <v>134</v>
      </c>
      <c r="D121" s="165" t="s">
        <v>61</v>
      </c>
      <c r="E121" s="165" t="s">
        <v>57</v>
      </c>
      <c r="F121" s="165" t="s">
        <v>58</v>
      </c>
      <c r="G121" s="165" t="s">
        <v>135</v>
      </c>
      <c r="H121" s="165" t="s">
        <v>136</v>
      </c>
      <c r="I121" s="165" t="s">
        <v>137</v>
      </c>
      <c r="J121" s="166" t="s">
        <v>124</v>
      </c>
      <c r="K121" s="167" t="s">
        <v>138</v>
      </c>
      <c r="L121" s="168"/>
      <c r="M121" s="73" t="s">
        <v>1</v>
      </c>
      <c r="N121" s="74" t="s">
        <v>40</v>
      </c>
      <c r="O121" s="74" t="s">
        <v>139</v>
      </c>
      <c r="P121" s="74" t="s">
        <v>140</v>
      </c>
      <c r="Q121" s="74" t="s">
        <v>141</v>
      </c>
      <c r="R121" s="74" t="s">
        <v>142</v>
      </c>
      <c r="S121" s="74" t="s">
        <v>143</v>
      </c>
      <c r="T121" s="75" t="s">
        <v>144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pans="1:65" s="2" customFormat="1" ht="22.9" customHeight="1">
      <c r="A122" s="28"/>
      <c r="B122" s="29"/>
      <c r="C122" s="80" t="s">
        <v>125</v>
      </c>
      <c r="D122" s="30"/>
      <c r="E122" s="30"/>
      <c r="F122" s="30"/>
      <c r="G122" s="30"/>
      <c r="H122" s="30"/>
      <c r="I122" s="30"/>
      <c r="J122" s="169">
        <f>BK122</f>
        <v>24597.920000000002</v>
      </c>
      <c r="K122" s="30"/>
      <c r="L122" s="33"/>
      <c r="M122" s="76"/>
      <c r="N122" s="170"/>
      <c r="O122" s="77"/>
      <c r="P122" s="171">
        <f>P123+P126</f>
        <v>0</v>
      </c>
      <c r="Q122" s="77"/>
      <c r="R122" s="171">
        <f>R123+R126</f>
        <v>0</v>
      </c>
      <c r="S122" s="77"/>
      <c r="T122" s="172">
        <f>T123+T126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75</v>
      </c>
      <c r="AU122" s="14" t="s">
        <v>126</v>
      </c>
      <c r="BK122" s="173">
        <f>BK123+BK126</f>
        <v>24597.920000000002</v>
      </c>
    </row>
    <row r="123" spans="1:65" s="12" customFormat="1" ht="25.9" customHeight="1">
      <c r="B123" s="174"/>
      <c r="C123" s="175"/>
      <c r="D123" s="176" t="s">
        <v>75</v>
      </c>
      <c r="E123" s="177" t="s">
        <v>145</v>
      </c>
      <c r="F123" s="177" t="s">
        <v>146</v>
      </c>
      <c r="G123" s="175"/>
      <c r="H123" s="175"/>
      <c r="I123" s="175"/>
      <c r="J123" s="178">
        <f>BK123</f>
        <v>68</v>
      </c>
      <c r="K123" s="175"/>
      <c r="L123" s="179"/>
      <c r="M123" s="180"/>
      <c r="N123" s="181"/>
      <c r="O123" s="181"/>
      <c r="P123" s="182">
        <f>P124</f>
        <v>0</v>
      </c>
      <c r="Q123" s="181"/>
      <c r="R123" s="182">
        <f>R124</f>
        <v>0</v>
      </c>
      <c r="S123" s="181"/>
      <c r="T123" s="183">
        <f>T124</f>
        <v>0</v>
      </c>
      <c r="AR123" s="184" t="s">
        <v>84</v>
      </c>
      <c r="AT123" s="185" t="s">
        <v>75</v>
      </c>
      <c r="AU123" s="185" t="s">
        <v>76</v>
      </c>
      <c r="AY123" s="184" t="s">
        <v>147</v>
      </c>
      <c r="BK123" s="186">
        <f>BK124</f>
        <v>68</v>
      </c>
    </row>
    <row r="124" spans="1:65" s="12" customFormat="1" ht="22.9" customHeight="1">
      <c r="B124" s="174"/>
      <c r="C124" s="175"/>
      <c r="D124" s="176" t="s">
        <v>75</v>
      </c>
      <c r="E124" s="187" t="s">
        <v>178</v>
      </c>
      <c r="F124" s="187" t="s">
        <v>191</v>
      </c>
      <c r="G124" s="175"/>
      <c r="H124" s="175"/>
      <c r="I124" s="175"/>
      <c r="J124" s="188">
        <f>BK124</f>
        <v>68</v>
      </c>
      <c r="K124" s="175"/>
      <c r="L124" s="179"/>
      <c r="M124" s="180"/>
      <c r="N124" s="181"/>
      <c r="O124" s="181"/>
      <c r="P124" s="182">
        <f>P125</f>
        <v>0</v>
      </c>
      <c r="Q124" s="181"/>
      <c r="R124" s="182">
        <f>R125</f>
        <v>0</v>
      </c>
      <c r="S124" s="181"/>
      <c r="T124" s="183">
        <f>T125</f>
        <v>0</v>
      </c>
      <c r="AR124" s="184" t="s">
        <v>84</v>
      </c>
      <c r="AT124" s="185" t="s">
        <v>75</v>
      </c>
      <c r="AU124" s="185" t="s">
        <v>84</v>
      </c>
      <c r="AY124" s="184" t="s">
        <v>147</v>
      </c>
      <c r="BK124" s="186">
        <f>BK125</f>
        <v>68</v>
      </c>
    </row>
    <row r="125" spans="1:65" s="2" customFormat="1" ht="16.5" customHeight="1">
      <c r="A125" s="28"/>
      <c r="B125" s="29"/>
      <c r="C125" s="189" t="s">
        <v>84</v>
      </c>
      <c r="D125" s="189" t="s">
        <v>149</v>
      </c>
      <c r="E125" s="190" t="s">
        <v>742</v>
      </c>
      <c r="F125" s="191" t="s">
        <v>743</v>
      </c>
      <c r="G125" s="192" t="s">
        <v>279</v>
      </c>
      <c r="H125" s="193">
        <v>20</v>
      </c>
      <c r="I125" s="194">
        <v>3.4</v>
      </c>
      <c r="J125" s="194">
        <f>ROUND(I125*H125,2)</f>
        <v>68</v>
      </c>
      <c r="K125" s="195"/>
      <c r="L125" s="33"/>
      <c r="M125" s="196" t="s">
        <v>1</v>
      </c>
      <c r="N125" s="197" t="s">
        <v>42</v>
      </c>
      <c r="O125" s="198">
        <v>0</v>
      </c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200" t="s">
        <v>153</v>
      </c>
      <c r="AT125" s="200" t="s">
        <v>149</v>
      </c>
      <c r="AU125" s="200" t="s">
        <v>154</v>
      </c>
      <c r="AY125" s="14" t="s">
        <v>147</v>
      </c>
      <c r="BE125" s="201">
        <f>IF(N125="základná",J125,0)</f>
        <v>0</v>
      </c>
      <c r="BF125" s="201">
        <f>IF(N125="znížená",J125,0)</f>
        <v>68</v>
      </c>
      <c r="BG125" s="201">
        <f>IF(N125="zákl. prenesená",J125,0)</f>
        <v>0</v>
      </c>
      <c r="BH125" s="201">
        <f>IF(N125="zníž. prenesená",J125,0)</f>
        <v>0</v>
      </c>
      <c r="BI125" s="201">
        <f>IF(N125="nulová",J125,0)</f>
        <v>0</v>
      </c>
      <c r="BJ125" s="14" t="s">
        <v>154</v>
      </c>
      <c r="BK125" s="201">
        <f>ROUND(I125*H125,2)</f>
        <v>68</v>
      </c>
      <c r="BL125" s="14" t="s">
        <v>153</v>
      </c>
      <c r="BM125" s="200" t="s">
        <v>154</v>
      </c>
    </row>
    <row r="126" spans="1:65" s="12" customFormat="1" ht="25.9" customHeight="1">
      <c r="B126" s="174"/>
      <c r="C126" s="175"/>
      <c r="D126" s="176" t="s">
        <v>75</v>
      </c>
      <c r="E126" s="177" t="s">
        <v>222</v>
      </c>
      <c r="F126" s="177" t="s">
        <v>565</v>
      </c>
      <c r="G126" s="175"/>
      <c r="H126" s="175"/>
      <c r="I126" s="175"/>
      <c r="J126" s="178">
        <f>BK126</f>
        <v>24529.920000000002</v>
      </c>
      <c r="K126" s="175"/>
      <c r="L126" s="179"/>
      <c r="M126" s="180"/>
      <c r="N126" s="181"/>
      <c r="O126" s="181"/>
      <c r="P126" s="182">
        <f>P127+SUM(P128:P134)+P140+P155</f>
        <v>0</v>
      </c>
      <c r="Q126" s="181"/>
      <c r="R126" s="182">
        <f>R127+SUM(R128:R134)+R140+R155</f>
        <v>0</v>
      </c>
      <c r="S126" s="181"/>
      <c r="T126" s="183">
        <f>T127+SUM(T128:T134)+T140+T155</f>
        <v>0</v>
      </c>
      <c r="AR126" s="184" t="s">
        <v>158</v>
      </c>
      <c r="AT126" s="185" t="s">
        <v>75</v>
      </c>
      <c r="AU126" s="185" t="s">
        <v>76</v>
      </c>
      <c r="AY126" s="184" t="s">
        <v>147</v>
      </c>
      <c r="BK126" s="186">
        <f>BK127+SUM(BK128:BK134)+BK140+BK155</f>
        <v>24529.920000000002</v>
      </c>
    </row>
    <row r="127" spans="1:65" s="2" customFormat="1" ht="21.75" customHeight="1">
      <c r="A127" s="28"/>
      <c r="B127" s="29"/>
      <c r="C127" s="189" t="s">
        <v>154</v>
      </c>
      <c r="D127" s="189" t="s">
        <v>149</v>
      </c>
      <c r="E127" s="190" t="s">
        <v>704</v>
      </c>
      <c r="F127" s="191" t="s">
        <v>705</v>
      </c>
      <c r="G127" s="192" t="s">
        <v>279</v>
      </c>
      <c r="H127" s="193">
        <v>319</v>
      </c>
      <c r="I127" s="194">
        <v>0.43</v>
      </c>
      <c r="J127" s="194">
        <f t="shared" ref="J127:J133" si="0">ROUND(I127*H127,2)</f>
        <v>137.16999999999999</v>
      </c>
      <c r="K127" s="195"/>
      <c r="L127" s="33"/>
      <c r="M127" s="196" t="s">
        <v>1</v>
      </c>
      <c r="N127" s="197" t="s">
        <v>42</v>
      </c>
      <c r="O127" s="198">
        <v>0</v>
      </c>
      <c r="P127" s="198">
        <f t="shared" ref="P127:P133" si="1">O127*H127</f>
        <v>0</v>
      </c>
      <c r="Q127" s="198">
        <v>0</v>
      </c>
      <c r="R127" s="198">
        <f t="shared" ref="R127:R133" si="2">Q127*H127</f>
        <v>0</v>
      </c>
      <c r="S127" s="198">
        <v>0</v>
      </c>
      <c r="T127" s="199">
        <f t="shared" ref="T127:T133" si="3"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200" t="s">
        <v>420</v>
      </c>
      <c r="AT127" s="200" t="s">
        <v>149</v>
      </c>
      <c r="AU127" s="200" t="s">
        <v>84</v>
      </c>
      <c r="AY127" s="14" t="s">
        <v>147</v>
      </c>
      <c r="BE127" s="201">
        <f t="shared" ref="BE127:BE133" si="4">IF(N127="základná",J127,0)</f>
        <v>0</v>
      </c>
      <c r="BF127" s="201">
        <f t="shared" ref="BF127:BF133" si="5">IF(N127="znížená",J127,0)</f>
        <v>137.16999999999999</v>
      </c>
      <c r="BG127" s="201">
        <f t="shared" ref="BG127:BG133" si="6">IF(N127="zákl. prenesená",J127,0)</f>
        <v>0</v>
      </c>
      <c r="BH127" s="201">
        <f t="shared" ref="BH127:BH133" si="7">IF(N127="zníž. prenesená",J127,0)</f>
        <v>0</v>
      </c>
      <c r="BI127" s="201">
        <f t="shared" ref="BI127:BI133" si="8">IF(N127="nulová",J127,0)</f>
        <v>0</v>
      </c>
      <c r="BJ127" s="14" t="s">
        <v>154</v>
      </c>
      <c r="BK127" s="201">
        <f t="shared" ref="BK127:BK133" si="9">ROUND(I127*H127,2)</f>
        <v>137.16999999999999</v>
      </c>
      <c r="BL127" s="14" t="s">
        <v>420</v>
      </c>
      <c r="BM127" s="200" t="s">
        <v>153</v>
      </c>
    </row>
    <row r="128" spans="1:65" s="2" customFormat="1" ht="24.2" customHeight="1">
      <c r="A128" s="28"/>
      <c r="B128" s="29"/>
      <c r="C128" s="206" t="s">
        <v>158</v>
      </c>
      <c r="D128" s="206" t="s">
        <v>222</v>
      </c>
      <c r="E128" s="207" t="s">
        <v>744</v>
      </c>
      <c r="F128" s="208" t="s">
        <v>745</v>
      </c>
      <c r="G128" s="209" t="s">
        <v>244</v>
      </c>
      <c r="H128" s="210">
        <v>4</v>
      </c>
      <c r="I128" s="211">
        <v>366</v>
      </c>
      <c r="J128" s="211">
        <f t="shared" si="0"/>
        <v>1464</v>
      </c>
      <c r="K128" s="212"/>
      <c r="L128" s="213"/>
      <c r="M128" s="214" t="s">
        <v>1</v>
      </c>
      <c r="N128" s="215" t="s">
        <v>42</v>
      </c>
      <c r="O128" s="198">
        <v>0</v>
      </c>
      <c r="P128" s="198">
        <f t="shared" si="1"/>
        <v>0</v>
      </c>
      <c r="Q128" s="198">
        <v>0</v>
      </c>
      <c r="R128" s="198">
        <f t="shared" si="2"/>
        <v>0</v>
      </c>
      <c r="S128" s="198">
        <v>0</v>
      </c>
      <c r="T128" s="199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200" t="s">
        <v>579</v>
      </c>
      <c r="AT128" s="200" t="s">
        <v>222</v>
      </c>
      <c r="AU128" s="200" t="s">
        <v>84</v>
      </c>
      <c r="AY128" s="14" t="s">
        <v>147</v>
      </c>
      <c r="BE128" s="201">
        <f t="shared" si="4"/>
        <v>0</v>
      </c>
      <c r="BF128" s="201">
        <f t="shared" si="5"/>
        <v>1464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4" t="s">
        <v>154</v>
      </c>
      <c r="BK128" s="201">
        <f t="shared" si="9"/>
        <v>1464</v>
      </c>
      <c r="BL128" s="14" t="s">
        <v>420</v>
      </c>
      <c r="BM128" s="200" t="s">
        <v>162</v>
      </c>
    </row>
    <row r="129" spans="1:65" s="2" customFormat="1" ht="16.5" customHeight="1">
      <c r="A129" s="28"/>
      <c r="B129" s="29"/>
      <c r="C129" s="206" t="s">
        <v>153</v>
      </c>
      <c r="D129" s="206" t="s">
        <v>222</v>
      </c>
      <c r="E129" s="207" t="s">
        <v>746</v>
      </c>
      <c r="F129" s="208" t="s">
        <v>747</v>
      </c>
      <c r="G129" s="209" t="s">
        <v>244</v>
      </c>
      <c r="H129" s="210">
        <v>4</v>
      </c>
      <c r="I129" s="211">
        <v>19.2</v>
      </c>
      <c r="J129" s="211">
        <f t="shared" si="0"/>
        <v>76.8</v>
      </c>
      <c r="K129" s="212"/>
      <c r="L129" s="213"/>
      <c r="M129" s="214" t="s">
        <v>1</v>
      </c>
      <c r="N129" s="215" t="s">
        <v>42</v>
      </c>
      <c r="O129" s="198">
        <v>0</v>
      </c>
      <c r="P129" s="198">
        <f t="shared" si="1"/>
        <v>0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0" t="s">
        <v>579</v>
      </c>
      <c r="AT129" s="200" t="s">
        <v>222</v>
      </c>
      <c r="AU129" s="200" t="s">
        <v>84</v>
      </c>
      <c r="AY129" s="14" t="s">
        <v>147</v>
      </c>
      <c r="BE129" s="201">
        <f t="shared" si="4"/>
        <v>0</v>
      </c>
      <c r="BF129" s="201">
        <f t="shared" si="5"/>
        <v>76.8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4" t="s">
        <v>154</v>
      </c>
      <c r="BK129" s="201">
        <f t="shared" si="9"/>
        <v>76.8</v>
      </c>
      <c r="BL129" s="14" t="s">
        <v>420</v>
      </c>
      <c r="BM129" s="200" t="s">
        <v>165</v>
      </c>
    </row>
    <row r="130" spans="1:65" s="2" customFormat="1" ht="16.5" customHeight="1">
      <c r="A130" s="28"/>
      <c r="B130" s="29"/>
      <c r="C130" s="189" t="s">
        <v>166</v>
      </c>
      <c r="D130" s="189" t="s">
        <v>149</v>
      </c>
      <c r="E130" s="190" t="s">
        <v>706</v>
      </c>
      <c r="F130" s="191" t="s">
        <v>707</v>
      </c>
      <c r="G130" s="192" t="s">
        <v>708</v>
      </c>
      <c r="H130" s="193">
        <v>14</v>
      </c>
      <c r="I130" s="194">
        <v>26.4</v>
      </c>
      <c r="J130" s="194">
        <f t="shared" si="0"/>
        <v>369.6</v>
      </c>
      <c r="K130" s="195"/>
      <c r="L130" s="33"/>
      <c r="M130" s="196" t="s">
        <v>1</v>
      </c>
      <c r="N130" s="197" t="s">
        <v>42</v>
      </c>
      <c r="O130" s="198">
        <v>0</v>
      </c>
      <c r="P130" s="198">
        <f t="shared" si="1"/>
        <v>0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200" t="s">
        <v>420</v>
      </c>
      <c r="AT130" s="200" t="s">
        <v>149</v>
      </c>
      <c r="AU130" s="200" t="s">
        <v>84</v>
      </c>
      <c r="AY130" s="14" t="s">
        <v>147</v>
      </c>
      <c r="BE130" s="201">
        <f t="shared" si="4"/>
        <v>0</v>
      </c>
      <c r="BF130" s="201">
        <f t="shared" si="5"/>
        <v>369.6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4" t="s">
        <v>154</v>
      </c>
      <c r="BK130" s="201">
        <f t="shared" si="9"/>
        <v>369.6</v>
      </c>
      <c r="BL130" s="14" t="s">
        <v>420</v>
      </c>
      <c r="BM130" s="200" t="s">
        <v>110</v>
      </c>
    </row>
    <row r="131" spans="1:65" s="2" customFormat="1" ht="16.5" customHeight="1">
      <c r="A131" s="28"/>
      <c r="B131" s="29"/>
      <c r="C131" s="189" t="s">
        <v>162</v>
      </c>
      <c r="D131" s="189" t="s">
        <v>149</v>
      </c>
      <c r="E131" s="190" t="s">
        <v>709</v>
      </c>
      <c r="F131" s="191" t="s">
        <v>710</v>
      </c>
      <c r="G131" s="192" t="s">
        <v>206</v>
      </c>
      <c r="H131" s="193">
        <v>1</v>
      </c>
      <c r="I131" s="194">
        <v>60</v>
      </c>
      <c r="J131" s="194">
        <f t="shared" si="0"/>
        <v>60</v>
      </c>
      <c r="K131" s="195"/>
      <c r="L131" s="33"/>
      <c r="M131" s="196" t="s">
        <v>1</v>
      </c>
      <c r="N131" s="197" t="s">
        <v>42</v>
      </c>
      <c r="O131" s="198">
        <v>0</v>
      </c>
      <c r="P131" s="198">
        <f t="shared" si="1"/>
        <v>0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0" t="s">
        <v>420</v>
      </c>
      <c r="AT131" s="200" t="s">
        <v>149</v>
      </c>
      <c r="AU131" s="200" t="s">
        <v>84</v>
      </c>
      <c r="AY131" s="14" t="s">
        <v>147</v>
      </c>
      <c r="BE131" s="201">
        <f t="shared" si="4"/>
        <v>0</v>
      </c>
      <c r="BF131" s="201">
        <f t="shared" si="5"/>
        <v>60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4" t="s">
        <v>154</v>
      </c>
      <c r="BK131" s="201">
        <f t="shared" si="9"/>
        <v>60</v>
      </c>
      <c r="BL131" s="14" t="s">
        <v>420</v>
      </c>
      <c r="BM131" s="200" t="s">
        <v>171</v>
      </c>
    </row>
    <row r="132" spans="1:65" s="2" customFormat="1" ht="16.5" customHeight="1">
      <c r="A132" s="28"/>
      <c r="B132" s="29"/>
      <c r="C132" s="189" t="s">
        <v>172</v>
      </c>
      <c r="D132" s="189" t="s">
        <v>149</v>
      </c>
      <c r="E132" s="190" t="s">
        <v>711</v>
      </c>
      <c r="F132" s="191" t="s">
        <v>712</v>
      </c>
      <c r="G132" s="192" t="s">
        <v>206</v>
      </c>
      <c r="H132" s="193">
        <v>1</v>
      </c>
      <c r="I132" s="194">
        <v>48</v>
      </c>
      <c r="J132" s="194">
        <f t="shared" si="0"/>
        <v>48</v>
      </c>
      <c r="K132" s="195"/>
      <c r="L132" s="33"/>
      <c r="M132" s="196" t="s">
        <v>1</v>
      </c>
      <c r="N132" s="197" t="s">
        <v>42</v>
      </c>
      <c r="O132" s="198">
        <v>0</v>
      </c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420</v>
      </c>
      <c r="AT132" s="200" t="s">
        <v>149</v>
      </c>
      <c r="AU132" s="200" t="s">
        <v>84</v>
      </c>
      <c r="AY132" s="14" t="s">
        <v>147</v>
      </c>
      <c r="BE132" s="201">
        <f t="shared" si="4"/>
        <v>0</v>
      </c>
      <c r="BF132" s="201">
        <f t="shared" si="5"/>
        <v>48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4" t="s">
        <v>154</v>
      </c>
      <c r="BK132" s="201">
        <f t="shared" si="9"/>
        <v>48</v>
      </c>
      <c r="BL132" s="14" t="s">
        <v>420</v>
      </c>
      <c r="BM132" s="200" t="s">
        <v>116</v>
      </c>
    </row>
    <row r="133" spans="1:65" s="2" customFormat="1" ht="16.5" customHeight="1">
      <c r="A133" s="28"/>
      <c r="B133" s="29"/>
      <c r="C133" s="189" t="s">
        <v>165</v>
      </c>
      <c r="D133" s="189" t="s">
        <v>149</v>
      </c>
      <c r="E133" s="190" t="s">
        <v>713</v>
      </c>
      <c r="F133" s="191" t="s">
        <v>714</v>
      </c>
      <c r="G133" s="192" t="s">
        <v>206</v>
      </c>
      <c r="H133" s="193">
        <v>1</v>
      </c>
      <c r="I133" s="194">
        <v>60</v>
      </c>
      <c r="J133" s="194">
        <f t="shared" si="0"/>
        <v>60</v>
      </c>
      <c r="K133" s="195"/>
      <c r="L133" s="33"/>
      <c r="M133" s="196" t="s">
        <v>1</v>
      </c>
      <c r="N133" s="197" t="s">
        <v>42</v>
      </c>
      <c r="O133" s="198">
        <v>0</v>
      </c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420</v>
      </c>
      <c r="AT133" s="200" t="s">
        <v>149</v>
      </c>
      <c r="AU133" s="200" t="s">
        <v>84</v>
      </c>
      <c r="AY133" s="14" t="s">
        <v>147</v>
      </c>
      <c r="BE133" s="201">
        <f t="shared" si="4"/>
        <v>0</v>
      </c>
      <c r="BF133" s="201">
        <f t="shared" si="5"/>
        <v>60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4" t="s">
        <v>154</v>
      </c>
      <c r="BK133" s="201">
        <f t="shared" si="9"/>
        <v>60</v>
      </c>
      <c r="BL133" s="14" t="s">
        <v>420</v>
      </c>
      <c r="BM133" s="200" t="s">
        <v>177</v>
      </c>
    </row>
    <row r="134" spans="1:65" s="12" customFormat="1" ht="22.9" customHeight="1">
      <c r="B134" s="174"/>
      <c r="C134" s="175"/>
      <c r="D134" s="176" t="s">
        <v>75</v>
      </c>
      <c r="E134" s="187" t="s">
        <v>650</v>
      </c>
      <c r="F134" s="187" t="s">
        <v>651</v>
      </c>
      <c r="G134" s="175"/>
      <c r="H134" s="175"/>
      <c r="I134" s="175"/>
      <c r="J134" s="188">
        <f>BK134</f>
        <v>1549.39</v>
      </c>
      <c r="K134" s="175"/>
      <c r="L134" s="179"/>
      <c r="M134" s="180"/>
      <c r="N134" s="181"/>
      <c r="O134" s="181"/>
      <c r="P134" s="182">
        <f>SUM(P135:P139)</f>
        <v>0</v>
      </c>
      <c r="Q134" s="181"/>
      <c r="R134" s="182">
        <f>SUM(R135:R139)</f>
        <v>0</v>
      </c>
      <c r="S134" s="181"/>
      <c r="T134" s="183">
        <f>SUM(T135:T139)</f>
        <v>0</v>
      </c>
      <c r="AR134" s="184" t="s">
        <v>158</v>
      </c>
      <c r="AT134" s="185" t="s">
        <v>75</v>
      </c>
      <c r="AU134" s="185" t="s">
        <v>84</v>
      </c>
      <c r="AY134" s="184" t="s">
        <v>147</v>
      </c>
      <c r="BK134" s="186">
        <f>SUM(BK135:BK139)</f>
        <v>1549.39</v>
      </c>
    </row>
    <row r="135" spans="1:65" s="2" customFormat="1" ht="21.75" customHeight="1">
      <c r="A135" s="28"/>
      <c r="B135" s="29"/>
      <c r="C135" s="189" t="s">
        <v>178</v>
      </c>
      <c r="D135" s="189" t="s">
        <v>149</v>
      </c>
      <c r="E135" s="190" t="s">
        <v>748</v>
      </c>
      <c r="F135" s="191" t="s">
        <v>749</v>
      </c>
      <c r="G135" s="192" t="s">
        <v>279</v>
      </c>
      <c r="H135" s="193">
        <v>319</v>
      </c>
      <c r="I135" s="194">
        <v>2.5299999999999998</v>
      </c>
      <c r="J135" s="194">
        <f>ROUND(I135*H135,2)</f>
        <v>807.07</v>
      </c>
      <c r="K135" s="195"/>
      <c r="L135" s="33"/>
      <c r="M135" s="196" t="s">
        <v>1</v>
      </c>
      <c r="N135" s="197" t="s">
        <v>42</v>
      </c>
      <c r="O135" s="198">
        <v>0</v>
      </c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420</v>
      </c>
      <c r="AT135" s="200" t="s">
        <v>149</v>
      </c>
      <c r="AU135" s="200" t="s">
        <v>154</v>
      </c>
      <c r="AY135" s="14" t="s">
        <v>147</v>
      </c>
      <c r="BE135" s="201">
        <f>IF(N135="základná",J135,0)</f>
        <v>0</v>
      </c>
      <c r="BF135" s="201">
        <f>IF(N135="znížená",J135,0)</f>
        <v>807.07</v>
      </c>
      <c r="BG135" s="201">
        <f>IF(N135="zákl. prenesená",J135,0)</f>
        <v>0</v>
      </c>
      <c r="BH135" s="201">
        <f>IF(N135="zníž. prenesená",J135,0)</f>
        <v>0</v>
      </c>
      <c r="BI135" s="201">
        <f>IF(N135="nulová",J135,0)</f>
        <v>0</v>
      </c>
      <c r="BJ135" s="14" t="s">
        <v>154</v>
      </c>
      <c r="BK135" s="201">
        <f>ROUND(I135*H135,2)</f>
        <v>807.07</v>
      </c>
      <c r="BL135" s="14" t="s">
        <v>420</v>
      </c>
      <c r="BM135" s="200" t="s">
        <v>181</v>
      </c>
    </row>
    <row r="136" spans="1:65" s="2" customFormat="1" ht="16.5" customHeight="1">
      <c r="A136" s="28"/>
      <c r="B136" s="29"/>
      <c r="C136" s="189" t="s">
        <v>110</v>
      </c>
      <c r="D136" s="189" t="s">
        <v>149</v>
      </c>
      <c r="E136" s="190" t="s">
        <v>750</v>
      </c>
      <c r="F136" s="191" t="s">
        <v>751</v>
      </c>
      <c r="G136" s="192" t="s">
        <v>244</v>
      </c>
      <c r="H136" s="193">
        <v>1</v>
      </c>
      <c r="I136" s="194">
        <v>33.6</v>
      </c>
      <c r="J136" s="194">
        <f>ROUND(I136*H136,2)</f>
        <v>33.6</v>
      </c>
      <c r="K136" s="195"/>
      <c r="L136" s="33"/>
      <c r="M136" s="196" t="s">
        <v>1</v>
      </c>
      <c r="N136" s="197" t="s">
        <v>42</v>
      </c>
      <c r="O136" s="198">
        <v>0</v>
      </c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420</v>
      </c>
      <c r="AT136" s="200" t="s">
        <v>149</v>
      </c>
      <c r="AU136" s="200" t="s">
        <v>154</v>
      </c>
      <c r="AY136" s="14" t="s">
        <v>147</v>
      </c>
      <c r="BE136" s="201">
        <f>IF(N136="základná",J136,0)</f>
        <v>0</v>
      </c>
      <c r="BF136" s="201">
        <f>IF(N136="znížená",J136,0)</f>
        <v>33.6</v>
      </c>
      <c r="BG136" s="201">
        <f>IF(N136="zákl. prenesená",J136,0)</f>
        <v>0</v>
      </c>
      <c r="BH136" s="201">
        <f>IF(N136="zníž. prenesená",J136,0)</f>
        <v>0</v>
      </c>
      <c r="BI136" s="201">
        <f>IF(N136="nulová",J136,0)</f>
        <v>0</v>
      </c>
      <c r="BJ136" s="14" t="s">
        <v>154</v>
      </c>
      <c r="BK136" s="201">
        <f>ROUND(I136*H136,2)</f>
        <v>33.6</v>
      </c>
      <c r="BL136" s="14" t="s">
        <v>420</v>
      </c>
      <c r="BM136" s="200" t="s">
        <v>7</v>
      </c>
    </row>
    <row r="137" spans="1:65" s="2" customFormat="1" ht="24.2" customHeight="1">
      <c r="A137" s="28"/>
      <c r="B137" s="29"/>
      <c r="C137" s="206" t="s">
        <v>113</v>
      </c>
      <c r="D137" s="206" t="s">
        <v>222</v>
      </c>
      <c r="E137" s="207" t="s">
        <v>752</v>
      </c>
      <c r="F137" s="208" t="s">
        <v>753</v>
      </c>
      <c r="G137" s="209" t="s">
        <v>244</v>
      </c>
      <c r="H137" s="210">
        <v>1</v>
      </c>
      <c r="I137" s="211">
        <v>234</v>
      </c>
      <c r="J137" s="211">
        <f>ROUND(I137*H137,2)</f>
        <v>234</v>
      </c>
      <c r="K137" s="212"/>
      <c r="L137" s="213"/>
      <c r="M137" s="214" t="s">
        <v>1</v>
      </c>
      <c r="N137" s="215" t="s">
        <v>42</v>
      </c>
      <c r="O137" s="198">
        <v>0</v>
      </c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579</v>
      </c>
      <c r="AT137" s="200" t="s">
        <v>222</v>
      </c>
      <c r="AU137" s="200" t="s">
        <v>154</v>
      </c>
      <c r="AY137" s="14" t="s">
        <v>147</v>
      </c>
      <c r="BE137" s="201">
        <f>IF(N137="základná",J137,0)</f>
        <v>0</v>
      </c>
      <c r="BF137" s="201">
        <f>IF(N137="znížená",J137,0)</f>
        <v>234</v>
      </c>
      <c r="BG137" s="201">
        <f>IF(N137="zákl. prenesená",J137,0)</f>
        <v>0</v>
      </c>
      <c r="BH137" s="201">
        <f>IF(N137="zníž. prenesená",J137,0)</f>
        <v>0</v>
      </c>
      <c r="BI137" s="201">
        <f>IF(N137="nulová",J137,0)</f>
        <v>0</v>
      </c>
      <c r="BJ137" s="14" t="s">
        <v>154</v>
      </c>
      <c r="BK137" s="201">
        <f>ROUND(I137*H137,2)</f>
        <v>234</v>
      </c>
      <c r="BL137" s="14" t="s">
        <v>420</v>
      </c>
      <c r="BM137" s="200" t="s">
        <v>186</v>
      </c>
    </row>
    <row r="138" spans="1:65" s="2" customFormat="1" ht="16.5" customHeight="1">
      <c r="A138" s="28"/>
      <c r="B138" s="29"/>
      <c r="C138" s="189" t="s">
        <v>171</v>
      </c>
      <c r="D138" s="189" t="s">
        <v>149</v>
      </c>
      <c r="E138" s="190" t="s">
        <v>754</v>
      </c>
      <c r="F138" s="191" t="s">
        <v>755</v>
      </c>
      <c r="G138" s="192" t="s">
        <v>244</v>
      </c>
      <c r="H138" s="193">
        <v>4</v>
      </c>
      <c r="I138" s="194">
        <v>22.68</v>
      </c>
      <c r="J138" s="194">
        <f>ROUND(I138*H138,2)</f>
        <v>90.72</v>
      </c>
      <c r="K138" s="195"/>
      <c r="L138" s="33"/>
      <c r="M138" s="196" t="s">
        <v>1</v>
      </c>
      <c r="N138" s="197" t="s">
        <v>42</v>
      </c>
      <c r="O138" s="198">
        <v>0</v>
      </c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00" t="s">
        <v>420</v>
      </c>
      <c r="AT138" s="200" t="s">
        <v>149</v>
      </c>
      <c r="AU138" s="200" t="s">
        <v>154</v>
      </c>
      <c r="AY138" s="14" t="s">
        <v>147</v>
      </c>
      <c r="BE138" s="201">
        <f>IF(N138="základná",J138,0)</f>
        <v>0</v>
      </c>
      <c r="BF138" s="201">
        <f>IF(N138="znížená",J138,0)</f>
        <v>90.72</v>
      </c>
      <c r="BG138" s="201">
        <f>IF(N138="zákl. prenesená",J138,0)</f>
        <v>0</v>
      </c>
      <c r="BH138" s="201">
        <f>IF(N138="zníž. prenesená",J138,0)</f>
        <v>0</v>
      </c>
      <c r="BI138" s="201">
        <f>IF(N138="nulová",J138,0)</f>
        <v>0</v>
      </c>
      <c r="BJ138" s="14" t="s">
        <v>154</v>
      </c>
      <c r="BK138" s="201">
        <f>ROUND(I138*H138,2)</f>
        <v>90.72</v>
      </c>
      <c r="BL138" s="14" t="s">
        <v>420</v>
      </c>
      <c r="BM138" s="200" t="s">
        <v>190</v>
      </c>
    </row>
    <row r="139" spans="1:65" s="2" customFormat="1" ht="16.5" customHeight="1">
      <c r="A139" s="28"/>
      <c r="B139" s="29"/>
      <c r="C139" s="206" t="s">
        <v>192</v>
      </c>
      <c r="D139" s="206" t="s">
        <v>222</v>
      </c>
      <c r="E139" s="207" t="s">
        <v>756</v>
      </c>
      <c r="F139" s="208" t="s">
        <v>757</v>
      </c>
      <c r="G139" s="209" t="s">
        <v>244</v>
      </c>
      <c r="H139" s="210">
        <v>4</v>
      </c>
      <c r="I139" s="211">
        <v>96</v>
      </c>
      <c r="J139" s="211">
        <f>ROUND(I139*H139,2)</f>
        <v>384</v>
      </c>
      <c r="K139" s="212"/>
      <c r="L139" s="213"/>
      <c r="M139" s="214" t="s">
        <v>1</v>
      </c>
      <c r="N139" s="215" t="s">
        <v>42</v>
      </c>
      <c r="O139" s="198">
        <v>0</v>
      </c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579</v>
      </c>
      <c r="AT139" s="200" t="s">
        <v>222</v>
      </c>
      <c r="AU139" s="200" t="s">
        <v>154</v>
      </c>
      <c r="AY139" s="14" t="s">
        <v>147</v>
      </c>
      <c r="BE139" s="201">
        <f>IF(N139="základná",J139,0)</f>
        <v>0</v>
      </c>
      <c r="BF139" s="201">
        <f>IF(N139="znížená",J139,0)</f>
        <v>384</v>
      </c>
      <c r="BG139" s="201">
        <f>IF(N139="zákl. prenesená",J139,0)</f>
        <v>0</v>
      </c>
      <c r="BH139" s="201">
        <f>IF(N139="zníž. prenesená",J139,0)</f>
        <v>0</v>
      </c>
      <c r="BI139" s="201">
        <f>IF(N139="nulová",J139,0)</f>
        <v>0</v>
      </c>
      <c r="BJ139" s="14" t="s">
        <v>154</v>
      </c>
      <c r="BK139" s="201">
        <f>ROUND(I139*H139,2)</f>
        <v>384</v>
      </c>
      <c r="BL139" s="14" t="s">
        <v>420</v>
      </c>
      <c r="BM139" s="200" t="s">
        <v>196</v>
      </c>
    </row>
    <row r="140" spans="1:65" s="12" customFormat="1" ht="22.9" customHeight="1">
      <c r="B140" s="174"/>
      <c r="C140" s="175"/>
      <c r="D140" s="176" t="s">
        <v>75</v>
      </c>
      <c r="E140" s="187" t="s">
        <v>566</v>
      </c>
      <c r="F140" s="187" t="s">
        <v>715</v>
      </c>
      <c r="G140" s="175"/>
      <c r="H140" s="175"/>
      <c r="I140" s="175"/>
      <c r="J140" s="188">
        <f>BK140</f>
        <v>5594.9000000000005</v>
      </c>
      <c r="K140" s="175"/>
      <c r="L140" s="179"/>
      <c r="M140" s="180"/>
      <c r="N140" s="181"/>
      <c r="O140" s="181"/>
      <c r="P140" s="182">
        <f>SUM(P141:P154)</f>
        <v>0</v>
      </c>
      <c r="Q140" s="181"/>
      <c r="R140" s="182">
        <f>SUM(R141:R154)</f>
        <v>0</v>
      </c>
      <c r="S140" s="181"/>
      <c r="T140" s="183">
        <f>SUM(T141:T154)</f>
        <v>0</v>
      </c>
      <c r="AR140" s="184" t="s">
        <v>158</v>
      </c>
      <c r="AT140" s="185" t="s">
        <v>75</v>
      </c>
      <c r="AU140" s="185" t="s">
        <v>84</v>
      </c>
      <c r="AY140" s="184" t="s">
        <v>147</v>
      </c>
      <c r="BK140" s="186">
        <f>SUM(BK141:BK154)</f>
        <v>5594.9000000000005</v>
      </c>
    </row>
    <row r="141" spans="1:65" s="2" customFormat="1" ht="16.5" customHeight="1">
      <c r="A141" s="28"/>
      <c r="B141" s="29"/>
      <c r="C141" s="189" t="s">
        <v>116</v>
      </c>
      <c r="D141" s="189" t="s">
        <v>149</v>
      </c>
      <c r="E141" s="190" t="s">
        <v>758</v>
      </c>
      <c r="F141" s="191" t="s">
        <v>759</v>
      </c>
      <c r="G141" s="192" t="s">
        <v>279</v>
      </c>
      <c r="H141" s="193">
        <v>319</v>
      </c>
      <c r="I141" s="194">
        <v>1.94</v>
      </c>
      <c r="J141" s="194">
        <f t="shared" ref="J141:J154" si="10">ROUND(I141*H141,2)</f>
        <v>618.86</v>
      </c>
      <c r="K141" s="195"/>
      <c r="L141" s="33"/>
      <c r="M141" s="196" t="s">
        <v>1</v>
      </c>
      <c r="N141" s="197" t="s">
        <v>42</v>
      </c>
      <c r="O141" s="198">
        <v>0</v>
      </c>
      <c r="P141" s="198">
        <f t="shared" ref="P141:P154" si="11">O141*H141</f>
        <v>0</v>
      </c>
      <c r="Q141" s="198">
        <v>0</v>
      </c>
      <c r="R141" s="198">
        <f t="shared" ref="R141:R154" si="12">Q141*H141</f>
        <v>0</v>
      </c>
      <c r="S141" s="198">
        <v>0</v>
      </c>
      <c r="T141" s="199">
        <f t="shared" ref="T141:T154" si="13"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420</v>
      </c>
      <c r="AT141" s="200" t="s">
        <v>149</v>
      </c>
      <c r="AU141" s="200" t="s">
        <v>154</v>
      </c>
      <c r="AY141" s="14" t="s">
        <v>147</v>
      </c>
      <c r="BE141" s="201">
        <f t="shared" ref="BE141:BE154" si="14">IF(N141="základná",J141,0)</f>
        <v>0</v>
      </c>
      <c r="BF141" s="201">
        <f t="shared" ref="BF141:BF154" si="15">IF(N141="znížená",J141,0)</f>
        <v>618.86</v>
      </c>
      <c r="BG141" s="201">
        <f t="shared" ref="BG141:BG154" si="16">IF(N141="zákl. prenesená",J141,0)</f>
        <v>0</v>
      </c>
      <c r="BH141" s="201">
        <f t="shared" ref="BH141:BH154" si="17">IF(N141="zníž. prenesená",J141,0)</f>
        <v>0</v>
      </c>
      <c r="BI141" s="201">
        <f t="shared" ref="BI141:BI154" si="18">IF(N141="nulová",J141,0)</f>
        <v>0</v>
      </c>
      <c r="BJ141" s="14" t="s">
        <v>154</v>
      </c>
      <c r="BK141" s="201">
        <f t="shared" ref="BK141:BK154" si="19">ROUND(I141*H141,2)</f>
        <v>618.86</v>
      </c>
      <c r="BL141" s="14" t="s">
        <v>420</v>
      </c>
      <c r="BM141" s="200" t="s">
        <v>201</v>
      </c>
    </row>
    <row r="142" spans="1:65" s="2" customFormat="1" ht="16.5" customHeight="1">
      <c r="A142" s="28"/>
      <c r="B142" s="29"/>
      <c r="C142" s="189" t="s">
        <v>203</v>
      </c>
      <c r="D142" s="189" t="s">
        <v>149</v>
      </c>
      <c r="E142" s="190" t="s">
        <v>760</v>
      </c>
      <c r="F142" s="191" t="s">
        <v>761</v>
      </c>
      <c r="G142" s="192" t="s">
        <v>279</v>
      </c>
      <c r="H142" s="193">
        <v>20</v>
      </c>
      <c r="I142" s="194">
        <v>1.8</v>
      </c>
      <c r="J142" s="194">
        <f t="shared" si="10"/>
        <v>36</v>
      </c>
      <c r="K142" s="195"/>
      <c r="L142" s="33"/>
      <c r="M142" s="196" t="s">
        <v>1</v>
      </c>
      <c r="N142" s="197" t="s">
        <v>42</v>
      </c>
      <c r="O142" s="198">
        <v>0</v>
      </c>
      <c r="P142" s="198">
        <f t="shared" si="11"/>
        <v>0</v>
      </c>
      <c r="Q142" s="198">
        <v>0</v>
      </c>
      <c r="R142" s="198">
        <f t="shared" si="12"/>
        <v>0</v>
      </c>
      <c r="S142" s="198">
        <v>0</v>
      </c>
      <c r="T142" s="199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420</v>
      </c>
      <c r="AT142" s="200" t="s">
        <v>149</v>
      </c>
      <c r="AU142" s="200" t="s">
        <v>154</v>
      </c>
      <c r="AY142" s="14" t="s">
        <v>147</v>
      </c>
      <c r="BE142" s="201">
        <f t="shared" si="14"/>
        <v>0</v>
      </c>
      <c r="BF142" s="201">
        <f t="shared" si="15"/>
        <v>36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14" t="s">
        <v>154</v>
      </c>
      <c r="BK142" s="201">
        <f t="shared" si="19"/>
        <v>36</v>
      </c>
      <c r="BL142" s="14" t="s">
        <v>420</v>
      </c>
      <c r="BM142" s="200" t="s">
        <v>207</v>
      </c>
    </row>
    <row r="143" spans="1:65" s="2" customFormat="1" ht="16.5" customHeight="1">
      <c r="A143" s="28"/>
      <c r="B143" s="29"/>
      <c r="C143" s="189" t="s">
        <v>177</v>
      </c>
      <c r="D143" s="189" t="s">
        <v>149</v>
      </c>
      <c r="E143" s="190" t="s">
        <v>762</v>
      </c>
      <c r="F143" s="191" t="s">
        <v>763</v>
      </c>
      <c r="G143" s="192" t="s">
        <v>244</v>
      </c>
      <c r="H143" s="193">
        <v>1</v>
      </c>
      <c r="I143" s="194">
        <v>234</v>
      </c>
      <c r="J143" s="194">
        <f t="shared" si="10"/>
        <v>234</v>
      </c>
      <c r="K143" s="195"/>
      <c r="L143" s="33"/>
      <c r="M143" s="196" t="s">
        <v>1</v>
      </c>
      <c r="N143" s="197" t="s">
        <v>42</v>
      </c>
      <c r="O143" s="198">
        <v>0</v>
      </c>
      <c r="P143" s="198">
        <f t="shared" si="11"/>
        <v>0</v>
      </c>
      <c r="Q143" s="198">
        <v>0</v>
      </c>
      <c r="R143" s="198">
        <f t="shared" si="12"/>
        <v>0</v>
      </c>
      <c r="S143" s="198">
        <v>0</v>
      </c>
      <c r="T143" s="199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420</v>
      </c>
      <c r="AT143" s="200" t="s">
        <v>149</v>
      </c>
      <c r="AU143" s="200" t="s">
        <v>154</v>
      </c>
      <c r="AY143" s="14" t="s">
        <v>147</v>
      </c>
      <c r="BE143" s="201">
        <f t="shared" si="14"/>
        <v>0</v>
      </c>
      <c r="BF143" s="201">
        <f t="shared" si="15"/>
        <v>234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14" t="s">
        <v>154</v>
      </c>
      <c r="BK143" s="201">
        <f t="shared" si="19"/>
        <v>234</v>
      </c>
      <c r="BL143" s="14" t="s">
        <v>420</v>
      </c>
      <c r="BM143" s="200" t="s">
        <v>245</v>
      </c>
    </row>
    <row r="144" spans="1:65" s="2" customFormat="1" ht="37.9" customHeight="1">
      <c r="A144" s="28"/>
      <c r="B144" s="29"/>
      <c r="C144" s="206" t="s">
        <v>246</v>
      </c>
      <c r="D144" s="206" t="s">
        <v>222</v>
      </c>
      <c r="E144" s="207" t="s">
        <v>764</v>
      </c>
      <c r="F144" s="208" t="s">
        <v>765</v>
      </c>
      <c r="G144" s="209" t="s">
        <v>244</v>
      </c>
      <c r="H144" s="210">
        <v>1</v>
      </c>
      <c r="I144" s="211">
        <v>1152</v>
      </c>
      <c r="J144" s="211">
        <f t="shared" si="10"/>
        <v>1152</v>
      </c>
      <c r="K144" s="212"/>
      <c r="L144" s="213"/>
      <c r="M144" s="214" t="s">
        <v>1</v>
      </c>
      <c r="N144" s="215" t="s">
        <v>42</v>
      </c>
      <c r="O144" s="198">
        <v>0</v>
      </c>
      <c r="P144" s="198">
        <f t="shared" si="11"/>
        <v>0</v>
      </c>
      <c r="Q144" s="198">
        <v>0</v>
      </c>
      <c r="R144" s="198">
        <f t="shared" si="12"/>
        <v>0</v>
      </c>
      <c r="S144" s="198">
        <v>0</v>
      </c>
      <c r="T144" s="199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579</v>
      </c>
      <c r="AT144" s="200" t="s">
        <v>222</v>
      </c>
      <c r="AU144" s="200" t="s">
        <v>154</v>
      </c>
      <c r="AY144" s="14" t="s">
        <v>147</v>
      </c>
      <c r="BE144" s="201">
        <f t="shared" si="14"/>
        <v>0</v>
      </c>
      <c r="BF144" s="201">
        <f t="shared" si="15"/>
        <v>1152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14" t="s">
        <v>154</v>
      </c>
      <c r="BK144" s="201">
        <f t="shared" si="19"/>
        <v>1152</v>
      </c>
      <c r="BL144" s="14" t="s">
        <v>420</v>
      </c>
      <c r="BM144" s="200" t="s">
        <v>249</v>
      </c>
    </row>
    <row r="145" spans="1:65" s="2" customFormat="1" ht="16.5" customHeight="1">
      <c r="A145" s="28"/>
      <c r="B145" s="29"/>
      <c r="C145" s="189" t="s">
        <v>181</v>
      </c>
      <c r="D145" s="189" t="s">
        <v>149</v>
      </c>
      <c r="E145" s="190" t="s">
        <v>766</v>
      </c>
      <c r="F145" s="191" t="s">
        <v>767</v>
      </c>
      <c r="G145" s="192" t="s">
        <v>244</v>
      </c>
      <c r="H145" s="193">
        <v>4</v>
      </c>
      <c r="I145" s="194">
        <v>69.599999999999994</v>
      </c>
      <c r="J145" s="194">
        <f t="shared" si="10"/>
        <v>278.39999999999998</v>
      </c>
      <c r="K145" s="195"/>
      <c r="L145" s="33"/>
      <c r="M145" s="196" t="s">
        <v>1</v>
      </c>
      <c r="N145" s="197" t="s">
        <v>42</v>
      </c>
      <c r="O145" s="198">
        <v>0</v>
      </c>
      <c r="P145" s="198">
        <f t="shared" si="11"/>
        <v>0</v>
      </c>
      <c r="Q145" s="198">
        <v>0</v>
      </c>
      <c r="R145" s="198">
        <f t="shared" si="12"/>
        <v>0</v>
      </c>
      <c r="S145" s="198">
        <v>0</v>
      </c>
      <c r="T145" s="199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00" t="s">
        <v>420</v>
      </c>
      <c r="AT145" s="200" t="s">
        <v>149</v>
      </c>
      <c r="AU145" s="200" t="s">
        <v>154</v>
      </c>
      <c r="AY145" s="14" t="s">
        <v>147</v>
      </c>
      <c r="BE145" s="201">
        <f t="shared" si="14"/>
        <v>0</v>
      </c>
      <c r="BF145" s="201">
        <f t="shared" si="15"/>
        <v>278.39999999999998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14" t="s">
        <v>154</v>
      </c>
      <c r="BK145" s="201">
        <f t="shared" si="19"/>
        <v>278.39999999999998</v>
      </c>
      <c r="BL145" s="14" t="s">
        <v>420</v>
      </c>
      <c r="BM145" s="200" t="s">
        <v>252</v>
      </c>
    </row>
    <row r="146" spans="1:65" s="2" customFormat="1" ht="16.5" customHeight="1">
      <c r="A146" s="28"/>
      <c r="B146" s="29"/>
      <c r="C146" s="189" t="s">
        <v>253</v>
      </c>
      <c r="D146" s="189" t="s">
        <v>149</v>
      </c>
      <c r="E146" s="190" t="s">
        <v>768</v>
      </c>
      <c r="F146" s="191" t="s">
        <v>769</v>
      </c>
      <c r="G146" s="192" t="s">
        <v>206</v>
      </c>
      <c r="H146" s="193">
        <v>3</v>
      </c>
      <c r="I146" s="194">
        <v>125.4</v>
      </c>
      <c r="J146" s="194">
        <f t="shared" si="10"/>
        <v>376.2</v>
      </c>
      <c r="K146" s="195"/>
      <c r="L146" s="33"/>
      <c r="M146" s="196" t="s">
        <v>1</v>
      </c>
      <c r="N146" s="197" t="s">
        <v>42</v>
      </c>
      <c r="O146" s="198">
        <v>0</v>
      </c>
      <c r="P146" s="198">
        <f t="shared" si="11"/>
        <v>0</v>
      </c>
      <c r="Q146" s="198">
        <v>0</v>
      </c>
      <c r="R146" s="198">
        <f t="shared" si="12"/>
        <v>0</v>
      </c>
      <c r="S146" s="198">
        <v>0</v>
      </c>
      <c r="T146" s="199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00" t="s">
        <v>420</v>
      </c>
      <c r="AT146" s="200" t="s">
        <v>149</v>
      </c>
      <c r="AU146" s="200" t="s">
        <v>154</v>
      </c>
      <c r="AY146" s="14" t="s">
        <v>147</v>
      </c>
      <c r="BE146" s="201">
        <f t="shared" si="14"/>
        <v>0</v>
      </c>
      <c r="BF146" s="201">
        <f t="shared" si="15"/>
        <v>376.2</v>
      </c>
      <c r="BG146" s="201">
        <f t="shared" si="16"/>
        <v>0</v>
      </c>
      <c r="BH146" s="201">
        <f t="shared" si="17"/>
        <v>0</v>
      </c>
      <c r="BI146" s="201">
        <f t="shared" si="18"/>
        <v>0</v>
      </c>
      <c r="BJ146" s="14" t="s">
        <v>154</v>
      </c>
      <c r="BK146" s="201">
        <f t="shared" si="19"/>
        <v>376.2</v>
      </c>
      <c r="BL146" s="14" t="s">
        <v>420</v>
      </c>
      <c r="BM146" s="200" t="s">
        <v>256</v>
      </c>
    </row>
    <row r="147" spans="1:65" s="2" customFormat="1" ht="37.9" customHeight="1">
      <c r="A147" s="28"/>
      <c r="B147" s="29"/>
      <c r="C147" s="189" t="s">
        <v>7</v>
      </c>
      <c r="D147" s="189" t="s">
        <v>149</v>
      </c>
      <c r="E147" s="190" t="s">
        <v>770</v>
      </c>
      <c r="F147" s="191" t="s">
        <v>771</v>
      </c>
      <c r="G147" s="192" t="s">
        <v>244</v>
      </c>
      <c r="H147" s="193">
        <v>1</v>
      </c>
      <c r="I147" s="194">
        <v>92.4</v>
      </c>
      <c r="J147" s="194">
        <f t="shared" si="10"/>
        <v>92.4</v>
      </c>
      <c r="K147" s="195"/>
      <c r="L147" s="33"/>
      <c r="M147" s="196" t="s">
        <v>1</v>
      </c>
      <c r="N147" s="197" t="s">
        <v>42</v>
      </c>
      <c r="O147" s="198">
        <v>0</v>
      </c>
      <c r="P147" s="198">
        <f t="shared" si="11"/>
        <v>0</v>
      </c>
      <c r="Q147" s="198">
        <v>0</v>
      </c>
      <c r="R147" s="198">
        <f t="shared" si="12"/>
        <v>0</v>
      </c>
      <c r="S147" s="198">
        <v>0</v>
      </c>
      <c r="T147" s="199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420</v>
      </c>
      <c r="AT147" s="200" t="s">
        <v>149</v>
      </c>
      <c r="AU147" s="200" t="s">
        <v>154</v>
      </c>
      <c r="AY147" s="14" t="s">
        <v>147</v>
      </c>
      <c r="BE147" s="201">
        <f t="shared" si="14"/>
        <v>0</v>
      </c>
      <c r="BF147" s="201">
        <f t="shared" si="15"/>
        <v>92.4</v>
      </c>
      <c r="BG147" s="201">
        <f t="shared" si="16"/>
        <v>0</v>
      </c>
      <c r="BH147" s="201">
        <f t="shared" si="17"/>
        <v>0</v>
      </c>
      <c r="BI147" s="201">
        <f t="shared" si="18"/>
        <v>0</v>
      </c>
      <c r="BJ147" s="14" t="s">
        <v>154</v>
      </c>
      <c r="BK147" s="201">
        <f t="shared" si="19"/>
        <v>92.4</v>
      </c>
      <c r="BL147" s="14" t="s">
        <v>420</v>
      </c>
      <c r="BM147" s="200" t="s">
        <v>258</v>
      </c>
    </row>
    <row r="148" spans="1:65" s="2" customFormat="1" ht="37.9" customHeight="1">
      <c r="A148" s="28"/>
      <c r="B148" s="29"/>
      <c r="C148" s="189" t="s">
        <v>259</v>
      </c>
      <c r="D148" s="189" t="s">
        <v>149</v>
      </c>
      <c r="E148" s="190" t="s">
        <v>772</v>
      </c>
      <c r="F148" s="191" t="s">
        <v>773</v>
      </c>
      <c r="G148" s="192" t="s">
        <v>244</v>
      </c>
      <c r="H148" s="193">
        <v>1</v>
      </c>
      <c r="I148" s="194">
        <v>1122</v>
      </c>
      <c r="J148" s="194">
        <f t="shared" si="10"/>
        <v>1122</v>
      </c>
      <c r="K148" s="195"/>
      <c r="L148" s="33"/>
      <c r="M148" s="196" t="s">
        <v>1</v>
      </c>
      <c r="N148" s="197" t="s">
        <v>42</v>
      </c>
      <c r="O148" s="198">
        <v>0</v>
      </c>
      <c r="P148" s="198">
        <f t="shared" si="11"/>
        <v>0</v>
      </c>
      <c r="Q148" s="198">
        <v>0</v>
      </c>
      <c r="R148" s="198">
        <f t="shared" si="12"/>
        <v>0</v>
      </c>
      <c r="S148" s="198">
        <v>0</v>
      </c>
      <c r="T148" s="199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00" t="s">
        <v>420</v>
      </c>
      <c r="AT148" s="200" t="s">
        <v>149</v>
      </c>
      <c r="AU148" s="200" t="s">
        <v>154</v>
      </c>
      <c r="AY148" s="14" t="s">
        <v>147</v>
      </c>
      <c r="BE148" s="201">
        <f t="shared" si="14"/>
        <v>0</v>
      </c>
      <c r="BF148" s="201">
        <f t="shared" si="15"/>
        <v>1122</v>
      </c>
      <c r="BG148" s="201">
        <f t="shared" si="16"/>
        <v>0</v>
      </c>
      <c r="BH148" s="201">
        <f t="shared" si="17"/>
        <v>0</v>
      </c>
      <c r="BI148" s="201">
        <f t="shared" si="18"/>
        <v>0</v>
      </c>
      <c r="BJ148" s="14" t="s">
        <v>154</v>
      </c>
      <c r="BK148" s="201">
        <f t="shared" si="19"/>
        <v>1122</v>
      </c>
      <c r="BL148" s="14" t="s">
        <v>420</v>
      </c>
      <c r="BM148" s="200" t="s">
        <v>262</v>
      </c>
    </row>
    <row r="149" spans="1:65" s="2" customFormat="1" ht="16.5" customHeight="1">
      <c r="A149" s="28"/>
      <c r="B149" s="29"/>
      <c r="C149" s="189" t="s">
        <v>186</v>
      </c>
      <c r="D149" s="189" t="s">
        <v>149</v>
      </c>
      <c r="E149" s="190" t="s">
        <v>774</v>
      </c>
      <c r="F149" s="191" t="s">
        <v>775</v>
      </c>
      <c r="G149" s="192" t="s">
        <v>244</v>
      </c>
      <c r="H149" s="193">
        <v>1</v>
      </c>
      <c r="I149" s="194">
        <v>222</v>
      </c>
      <c r="J149" s="194">
        <f t="shared" si="10"/>
        <v>222</v>
      </c>
      <c r="K149" s="195"/>
      <c r="L149" s="33"/>
      <c r="M149" s="196" t="s">
        <v>1</v>
      </c>
      <c r="N149" s="197" t="s">
        <v>42</v>
      </c>
      <c r="O149" s="198">
        <v>0</v>
      </c>
      <c r="P149" s="198">
        <f t="shared" si="11"/>
        <v>0</v>
      </c>
      <c r="Q149" s="198">
        <v>0</v>
      </c>
      <c r="R149" s="198">
        <f t="shared" si="12"/>
        <v>0</v>
      </c>
      <c r="S149" s="198">
        <v>0</v>
      </c>
      <c r="T149" s="199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0" t="s">
        <v>420</v>
      </c>
      <c r="AT149" s="200" t="s">
        <v>149</v>
      </c>
      <c r="AU149" s="200" t="s">
        <v>154</v>
      </c>
      <c r="AY149" s="14" t="s">
        <v>147</v>
      </c>
      <c r="BE149" s="201">
        <f t="shared" si="14"/>
        <v>0</v>
      </c>
      <c r="BF149" s="201">
        <f t="shared" si="15"/>
        <v>222</v>
      </c>
      <c r="BG149" s="201">
        <f t="shared" si="16"/>
        <v>0</v>
      </c>
      <c r="BH149" s="201">
        <f t="shared" si="17"/>
        <v>0</v>
      </c>
      <c r="BI149" s="201">
        <f t="shared" si="18"/>
        <v>0</v>
      </c>
      <c r="BJ149" s="14" t="s">
        <v>154</v>
      </c>
      <c r="BK149" s="201">
        <f t="shared" si="19"/>
        <v>222</v>
      </c>
      <c r="BL149" s="14" t="s">
        <v>420</v>
      </c>
      <c r="BM149" s="200" t="s">
        <v>265</v>
      </c>
    </row>
    <row r="150" spans="1:65" s="2" customFormat="1" ht="16.5" customHeight="1">
      <c r="A150" s="28"/>
      <c r="B150" s="29"/>
      <c r="C150" s="189" t="s">
        <v>266</v>
      </c>
      <c r="D150" s="189" t="s">
        <v>149</v>
      </c>
      <c r="E150" s="190" t="s">
        <v>776</v>
      </c>
      <c r="F150" s="191" t="s">
        <v>777</v>
      </c>
      <c r="G150" s="192" t="s">
        <v>244</v>
      </c>
      <c r="H150" s="193">
        <v>1</v>
      </c>
      <c r="I150" s="194">
        <v>145.19999999999999</v>
      </c>
      <c r="J150" s="194">
        <f t="shared" si="10"/>
        <v>145.19999999999999</v>
      </c>
      <c r="K150" s="195"/>
      <c r="L150" s="33"/>
      <c r="M150" s="196" t="s">
        <v>1</v>
      </c>
      <c r="N150" s="197" t="s">
        <v>42</v>
      </c>
      <c r="O150" s="198">
        <v>0</v>
      </c>
      <c r="P150" s="198">
        <f t="shared" si="11"/>
        <v>0</v>
      </c>
      <c r="Q150" s="198">
        <v>0</v>
      </c>
      <c r="R150" s="198">
        <f t="shared" si="12"/>
        <v>0</v>
      </c>
      <c r="S150" s="198">
        <v>0</v>
      </c>
      <c r="T150" s="199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00" t="s">
        <v>420</v>
      </c>
      <c r="AT150" s="200" t="s">
        <v>149</v>
      </c>
      <c r="AU150" s="200" t="s">
        <v>154</v>
      </c>
      <c r="AY150" s="14" t="s">
        <v>147</v>
      </c>
      <c r="BE150" s="201">
        <f t="shared" si="14"/>
        <v>0</v>
      </c>
      <c r="BF150" s="201">
        <f t="shared" si="15"/>
        <v>145.19999999999999</v>
      </c>
      <c r="BG150" s="201">
        <f t="shared" si="16"/>
        <v>0</v>
      </c>
      <c r="BH150" s="201">
        <f t="shared" si="17"/>
        <v>0</v>
      </c>
      <c r="BI150" s="201">
        <f t="shared" si="18"/>
        <v>0</v>
      </c>
      <c r="BJ150" s="14" t="s">
        <v>154</v>
      </c>
      <c r="BK150" s="201">
        <f t="shared" si="19"/>
        <v>145.19999999999999</v>
      </c>
      <c r="BL150" s="14" t="s">
        <v>420</v>
      </c>
      <c r="BM150" s="200" t="s">
        <v>269</v>
      </c>
    </row>
    <row r="151" spans="1:65" s="2" customFormat="1" ht="16.5" customHeight="1">
      <c r="A151" s="28"/>
      <c r="B151" s="29"/>
      <c r="C151" s="189" t="s">
        <v>190</v>
      </c>
      <c r="D151" s="189" t="s">
        <v>149</v>
      </c>
      <c r="E151" s="190" t="s">
        <v>778</v>
      </c>
      <c r="F151" s="191" t="s">
        <v>779</v>
      </c>
      <c r="G151" s="192" t="s">
        <v>244</v>
      </c>
      <c r="H151" s="193">
        <v>1</v>
      </c>
      <c r="I151" s="194">
        <v>1.2</v>
      </c>
      <c r="J151" s="194">
        <f t="shared" si="10"/>
        <v>1.2</v>
      </c>
      <c r="K151" s="195"/>
      <c r="L151" s="33"/>
      <c r="M151" s="196" t="s">
        <v>1</v>
      </c>
      <c r="N151" s="197" t="s">
        <v>42</v>
      </c>
      <c r="O151" s="198">
        <v>0</v>
      </c>
      <c r="P151" s="198">
        <f t="shared" si="11"/>
        <v>0</v>
      </c>
      <c r="Q151" s="198">
        <v>0</v>
      </c>
      <c r="R151" s="198">
        <f t="shared" si="12"/>
        <v>0</v>
      </c>
      <c r="S151" s="198">
        <v>0</v>
      </c>
      <c r="T151" s="199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0" t="s">
        <v>420</v>
      </c>
      <c r="AT151" s="200" t="s">
        <v>149</v>
      </c>
      <c r="AU151" s="200" t="s">
        <v>154</v>
      </c>
      <c r="AY151" s="14" t="s">
        <v>147</v>
      </c>
      <c r="BE151" s="201">
        <f t="shared" si="14"/>
        <v>0</v>
      </c>
      <c r="BF151" s="201">
        <f t="shared" si="15"/>
        <v>1.2</v>
      </c>
      <c r="BG151" s="201">
        <f t="shared" si="16"/>
        <v>0</v>
      </c>
      <c r="BH151" s="201">
        <f t="shared" si="17"/>
        <v>0</v>
      </c>
      <c r="BI151" s="201">
        <f t="shared" si="18"/>
        <v>0</v>
      </c>
      <c r="BJ151" s="14" t="s">
        <v>154</v>
      </c>
      <c r="BK151" s="201">
        <f t="shared" si="19"/>
        <v>1.2</v>
      </c>
      <c r="BL151" s="14" t="s">
        <v>420</v>
      </c>
      <c r="BM151" s="200" t="s">
        <v>272</v>
      </c>
    </row>
    <row r="152" spans="1:65" s="2" customFormat="1" ht="24.2" customHeight="1">
      <c r="A152" s="28"/>
      <c r="B152" s="29"/>
      <c r="C152" s="189" t="s">
        <v>273</v>
      </c>
      <c r="D152" s="189" t="s">
        <v>149</v>
      </c>
      <c r="E152" s="190" t="s">
        <v>780</v>
      </c>
      <c r="F152" s="191" t="s">
        <v>781</v>
      </c>
      <c r="G152" s="192" t="s">
        <v>244</v>
      </c>
      <c r="H152" s="193">
        <v>1</v>
      </c>
      <c r="I152" s="194">
        <v>420</v>
      </c>
      <c r="J152" s="194">
        <f t="shared" si="10"/>
        <v>420</v>
      </c>
      <c r="K152" s="195"/>
      <c r="L152" s="33"/>
      <c r="M152" s="196" t="s">
        <v>1</v>
      </c>
      <c r="N152" s="197" t="s">
        <v>42</v>
      </c>
      <c r="O152" s="198">
        <v>0</v>
      </c>
      <c r="P152" s="198">
        <f t="shared" si="11"/>
        <v>0</v>
      </c>
      <c r="Q152" s="198">
        <v>0</v>
      </c>
      <c r="R152" s="198">
        <f t="shared" si="12"/>
        <v>0</v>
      </c>
      <c r="S152" s="198">
        <v>0</v>
      </c>
      <c r="T152" s="199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00" t="s">
        <v>420</v>
      </c>
      <c r="AT152" s="200" t="s">
        <v>149</v>
      </c>
      <c r="AU152" s="200" t="s">
        <v>154</v>
      </c>
      <c r="AY152" s="14" t="s">
        <v>147</v>
      </c>
      <c r="BE152" s="201">
        <f t="shared" si="14"/>
        <v>0</v>
      </c>
      <c r="BF152" s="201">
        <f t="shared" si="15"/>
        <v>420</v>
      </c>
      <c r="BG152" s="201">
        <f t="shared" si="16"/>
        <v>0</v>
      </c>
      <c r="BH152" s="201">
        <f t="shared" si="17"/>
        <v>0</v>
      </c>
      <c r="BI152" s="201">
        <f t="shared" si="18"/>
        <v>0</v>
      </c>
      <c r="BJ152" s="14" t="s">
        <v>154</v>
      </c>
      <c r="BK152" s="201">
        <f t="shared" si="19"/>
        <v>420</v>
      </c>
      <c r="BL152" s="14" t="s">
        <v>420</v>
      </c>
      <c r="BM152" s="200" t="s">
        <v>276</v>
      </c>
    </row>
    <row r="153" spans="1:65" s="2" customFormat="1" ht="24.2" customHeight="1">
      <c r="A153" s="28"/>
      <c r="B153" s="29"/>
      <c r="C153" s="189" t="s">
        <v>196</v>
      </c>
      <c r="D153" s="189" t="s">
        <v>149</v>
      </c>
      <c r="E153" s="190" t="s">
        <v>782</v>
      </c>
      <c r="F153" s="191" t="s">
        <v>783</v>
      </c>
      <c r="G153" s="192" t="s">
        <v>206</v>
      </c>
      <c r="H153" s="193">
        <v>1</v>
      </c>
      <c r="I153" s="194">
        <v>300</v>
      </c>
      <c r="J153" s="194">
        <f t="shared" si="10"/>
        <v>300</v>
      </c>
      <c r="K153" s="195"/>
      <c r="L153" s="33"/>
      <c r="M153" s="196" t="s">
        <v>1</v>
      </c>
      <c r="N153" s="197" t="s">
        <v>42</v>
      </c>
      <c r="O153" s="198">
        <v>0</v>
      </c>
      <c r="P153" s="198">
        <f t="shared" si="11"/>
        <v>0</v>
      </c>
      <c r="Q153" s="198">
        <v>0</v>
      </c>
      <c r="R153" s="198">
        <f t="shared" si="12"/>
        <v>0</v>
      </c>
      <c r="S153" s="198">
        <v>0</v>
      </c>
      <c r="T153" s="199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00" t="s">
        <v>420</v>
      </c>
      <c r="AT153" s="200" t="s">
        <v>149</v>
      </c>
      <c r="AU153" s="200" t="s">
        <v>154</v>
      </c>
      <c r="AY153" s="14" t="s">
        <v>147</v>
      </c>
      <c r="BE153" s="201">
        <f t="shared" si="14"/>
        <v>0</v>
      </c>
      <c r="BF153" s="201">
        <f t="shared" si="15"/>
        <v>300</v>
      </c>
      <c r="BG153" s="201">
        <f t="shared" si="16"/>
        <v>0</v>
      </c>
      <c r="BH153" s="201">
        <f t="shared" si="17"/>
        <v>0</v>
      </c>
      <c r="BI153" s="201">
        <f t="shared" si="18"/>
        <v>0</v>
      </c>
      <c r="BJ153" s="14" t="s">
        <v>154</v>
      </c>
      <c r="BK153" s="201">
        <f t="shared" si="19"/>
        <v>300</v>
      </c>
      <c r="BL153" s="14" t="s">
        <v>420</v>
      </c>
      <c r="BM153" s="200" t="s">
        <v>280</v>
      </c>
    </row>
    <row r="154" spans="1:65" s="2" customFormat="1" ht="37.9" customHeight="1">
      <c r="A154" s="28"/>
      <c r="B154" s="29"/>
      <c r="C154" s="189" t="s">
        <v>281</v>
      </c>
      <c r="D154" s="189" t="s">
        <v>149</v>
      </c>
      <c r="E154" s="190" t="s">
        <v>784</v>
      </c>
      <c r="F154" s="191" t="s">
        <v>785</v>
      </c>
      <c r="G154" s="192" t="s">
        <v>206</v>
      </c>
      <c r="H154" s="193">
        <v>4</v>
      </c>
      <c r="I154" s="194">
        <v>149.16</v>
      </c>
      <c r="J154" s="194">
        <f t="shared" si="10"/>
        <v>596.64</v>
      </c>
      <c r="K154" s="195"/>
      <c r="L154" s="33"/>
      <c r="M154" s="196" t="s">
        <v>1</v>
      </c>
      <c r="N154" s="197" t="s">
        <v>42</v>
      </c>
      <c r="O154" s="198">
        <v>0</v>
      </c>
      <c r="P154" s="198">
        <f t="shared" si="11"/>
        <v>0</v>
      </c>
      <c r="Q154" s="198">
        <v>0</v>
      </c>
      <c r="R154" s="198">
        <f t="shared" si="12"/>
        <v>0</v>
      </c>
      <c r="S154" s="198">
        <v>0</v>
      </c>
      <c r="T154" s="199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00" t="s">
        <v>420</v>
      </c>
      <c r="AT154" s="200" t="s">
        <v>149</v>
      </c>
      <c r="AU154" s="200" t="s">
        <v>154</v>
      </c>
      <c r="AY154" s="14" t="s">
        <v>147</v>
      </c>
      <c r="BE154" s="201">
        <f t="shared" si="14"/>
        <v>0</v>
      </c>
      <c r="BF154" s="201">
        <f t="shared" si="15"/>
        <v>596.64</v>
      </c>
      <c r="BG154" s="201">
        <f t="shared" si="16"/>
        <v>0</v>
      </c>
      <c r="BH154" s="201">
        <f t="shared" si="17"/>
        <v>0</v>
      </c>
      <c r="BI154" s="201">
        <f t="shared" si="18"/>
        <v>0</v>
      </c>
      <c r="BJ154" s="14" t="s">
        <v>154</v>
      </c>
      <c r="BK154" s="201">
        <f t="shared" si="19"/>
        <v>596.64</v>
      </c>
      <c r="BL154" s="14" t="s">
        <v>420</v>
      </c>
      <c r="BM154" s="200" t="s">
        <v>284</v>
      </c>
    </row>
    <row r="155" spans="1:65" s="12" customFormat="1" ht="22.9" customHeight="1">
      <c r="B155" s="174"/>
      <c r="C155" s="175"/>
      <c r="D155" s="176" t="s">
        <v>75</v>
      </c>
      <c r="E155" s="187" t="s">
        <v>581</v>
      </c>
      <c r="F155" s="187" t="s">
        <v>582</v>
      </c>
      <c r="G155" s="175"/>
      <c r="H155" s="175"/>
      <c r="I155" s="175"/>
      <c r="J155" s="188">
        <f>BK155</f>
        <v>15170.060000000001</v>
      </c>
      <c r="K155" s="175"/>
      <c r="L155" s="179"/>
      <c r="M155" s="180"/>
      <c r="N155" s="181"/>
      <c r="O155" s="181"/>
      <c r="P155" s="182">
        <f>SUM(P156:P172)</f>
        <v>0</v>
      </c>
      <c r="Q155" s="181"/>
      <c r="R155" s="182">
        <f>SUM(R156:R172)</f>
        <v>0</v>
      </c>
      <c r="S155" s="181"/>
      <c r="T155" s="183">
        <f>SUM(T156:T172)</f>
        <v>0</v>
      </c>
      <c r="AR155" s="184" t="s">
        <v>158</v>
      </c>
      <c r="AT155" s="185" t="s">
        <v>75</v>
      </c>
      <c r="AU155" s="185" t="s">
        <v>84</v>
      </c>
      <c r="AY155" s="184" t="s">
        <v>147</v>
      </c>
      <c r="BK155" s="186">
        <f>SUM(BK156:BK172)</f>
        <v>15170.060000000001</v>
      </c>
    </row>
    <row r="156" spans="1:65" s="2" customFormat="1" ht="24.2" customHeight="1">
      <c r="A156" s="28"/>
      <c r="B156" s="29"/>
      <c r="C156" s="189" t="s">
        <v>201</v>
      </c>
      <c r="D156" s="189" t="s">
        <v>149</v>
      </c>
      <c r="E156" s="190" t="s">
        <v>720</v>
      </c>
      <c r="F156" s="191" t="s">
        <v>721</v>
      </c>
      <c r="G156" s="192" t="s">
        <v>722</v>
      </c>
      <c r="H156" s="193">
        <v>0.5</v>
      </c>
      <c r="I156" s="194">
        <v>360</v>
      </c>
      <c r="J156" s="194">
        <f t="shared" ref="J156:J172" si="20">ROUND(I156*H156,2)</f>
        <v>180</v>
      </c>
      <c r="K156" s="195"/>
      <c r="L156" s="33"/>
      <c r="M156" s="196" t="s">
        <v>1</v>
      </c>
      <c r="N156" s="197" t="s">
        <v>42</v>
      </c>
      <c r="O156" s="198">
        <v>0</v>
      </c>
      <c r="P156" s="198">
        <f t="shared" ref="P156:P172" si="21">O156*H156</f>
        <v>0</v>
      </c>
      <c r="Q156" s="198">
        <v>0</v>
      </c>
      <c r="R156" s="198">
        <f t="shared" ref="R156:R172" si="22">Q156*H156</f>
        <v>0</v>
      </c>
      <c r="S156" s="198">
        <v>0</v>
      </c>
      <c r="T156" s="199">
        <f t="shared" ref="T156:T172" si="23"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00" t="s">
        <v>420</v>
      </c>
      <c r="AT156" s="200" t="s">
        <v>149</v>
      </c>
      <c r="AU156" s="200" t="s">
        <v>154</v>
      </c>
      <c r="AY156" s="14" t="s">
        <v>147</v>
      </c>
      <c r="BE156" s="201">
        <f t="shared" ref="BE156:BE172" si="24">IF(N156="základná",J156,0)</f>
        <v>0</v>
      </c>
      <c r="BF156" s="201">
        <f t="shared" ref="BF156:BF172" si="25">IF(N156="znížená",J156,0)</f>
        <v>180</v>
      </c>
      <c r="BG156" s="201">
        <f t="shared" ref="BG156:BG172" si="26">IF(N156="zákl. prenesená",J156,0)</f>
        <v>0</v>
      </c>
      <c r="BH156" s="201">
        <f t="shared" ref="BH156:BH172" si="27">IF(N156="zníž. prenesená",J156,0)</f>
        <v>0</v>
      </c>
      <c r="BI156" s="201">
        <f t="shared" ref="BI156:BI172" si="28">IF(N156="nulová",J156,0)</f>
        <v>0</v>
      </c>
      <c r="BJ156" s="14" t="s">
        <v>154</v>
      </c>
      <c r="BK156" s="201">
        <f t="shared" ref="BK156:BK172" si="29">ROUND(I156*H156,2)</f>
        <v>180</v>
      </c>
      <c r="BL156" s="14" t="s">
        <v>420</v>
      </c>
      <c r="BM156" s="200" t="s">
        <v>287</v>
      </c>
    </row>
    <row r="157" spans="1:65" s="2" customFormat="1" ht="24.2" customHeight="1">
      <c r="A157" s="28"/>
      <c r="B157" s="29"/>
      <c r="C157" s="189" t="s">
        <v>346</v>
      </c>
      <c r="D157" s="189" t="s">
        <v>149</v>
      </c>
      <c r="E157" s="190" t="s">
        <v>786</v>
      </c>
      <c r="F157" s="191" t="s">
        <v>787</v>
      </c>
      <c r="G157" s="192" t="s">
        <v>244</v>
      </c>
      <c r="H157" s="193">
        <v>1</v>
      </c>
      <c r="I157" s="194">
        <v>54.86</v>
      </c>
      <c r="J157" s="194">
        <f t="shared" si="20"/>
        <v>54.86</v>
      </c>
      <c r="K157" s="195"/>
      <c r="L157" s="33"/>
      <c r="M157" s="196" t="s">
        <v>1</v>
      </c>
      <c r="N157" s="197" t="s">
        <v>42</v>
      </c>
      <c r="O157" s="198">
        <v>0</v>
      </c>
      <c r="P157" s="198">
        <f t="shared" si="21"/>
        <v>0</v>
      </c>
      <c r="Q157" s="198">
        <v>0</v>
      </c>
      <c r="R157" s="198">
        <f t="shared" si="22"/>
        <v>0</v>
      </c>
      <c r="S157" s="198">
        <v>0</v>
      </c>
      <c r="T157" s="199">
        <f t="shared" si="2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0" t="s">
        <v>420</v>
      </c>
      <c r="AT157" s="200" t="s">
        <v>149</v>
      </c>
      <c r="AU157" s="200" t="s">
        <v>154</v>
      </c>
      <c r="AY157" s="14" t="s">
        <v>147</v>
      </c>
      <c r="BE157" s="201">
        <f t="shared" si="24"/>
        <v>0</v>
      </c>
      <c r="BF157" s="201">
        <f t="shared" si="25"/>
        <v>54.86</v>
      </c>
      <c r="BG157" s="201">
        <f t="shared" si="26"/>
        <v>0</v>
      </c>
      <c r="BH157" s="201">
        <f t="shared" si="27"/>
        <v>0</v>
      </c>
      <c r="BI157" s="201">
        <f t="shared" si="28"/>
        <v>0</v>
      </c>
      <c r="BJ157" s="14" t="s">
        <v>154</v>
      </c>
      <c r="BK157" s="201">
        <f t="shared" si="29"/>
        <v>54.86</v>
      </c>
      <c r="BL157" s="14" t="s">
        <v>420</v>
      </c>
      <c r="BM157" s="200" t="s">
        <v>349</v>
      </c>
    </row>
    <row r="158" spans="1:65" s="2" customFormat="1" ht="24.2" customHeight="1">
      <c r="A158" s="28"/>
      <c r="B158" s="29"/>
      <c r="C158" s="189" t="s">
        <v>207</v>
      </c>
      <c r="D158" s="189" t="s">
        <v>149</v>
      </c>
      <c r="E158" s="190" t="s">
        <v>723</v>
      </c>
      <c r="F158" s="191" t="s">
        <v>724</v>
      </c>
      <c r="G158" s="192" t="s">
        <v>279</v>
      </c>
      <c r="H158" s="193">
        <v>319</v>
      </c>
      <c r="I158" s="194">
        <v>10.8</v>
      </c>
      <c r="J158" s="194">
        <f t="shared" si="20"/>
        <v>3445.2</v>
      </c>
      <c r="K158" s="195"/>
      <c r="L158" s="33"/>
      <c r="M158" s="196" t="s">
        <v>1</v>
      </c>
      <c r="N158" s="197" t="s">
        <v>42</v>
      </c>
      <c r="O158" s="198">
        <v>0</v>
      </c>
      <c r="P158" s="198">
        <f t="shared" si="21"/>
        <v>0</v>
      </c>
      <c r="Q158" s="198">
        <v>0</v>
      </c>
      <c r="R158" s="198">
        <f t="shared" si="22"/>
        <v>0</v>
      </c>
      <c r="S158" s="198">
        <v>0</v>
      </c>
      <c r="T158" s="199">
        <f t="shared" si="2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00" t="s">
        <v>420</v>
      </c>
      <c r="AT158" s="200" t="s">
        <v>149</v>
      </c>
      <c r="AU158" s="200" t="s">
        <v>154</v>
      </c>
      <c r="AY158" s="14" t="s">
        <v>147</v>
      </c>
      <c r="BE158" s="201">
        <f t="shared" si="24"/>
        <v>0</v>
      </c>
      <c r="BF158" s="201">
        <f t="shared" si="25"/>
        <v>3445.2</v>
      </c>
      <c r="BG158" s="201">
        <f t="shared" si="26"/>
        <v>0</v>
      </c>
      <c r="BH158" s="201">
        <f t="shared" si="27"/>
        <v>0</v>
      </c>
      <c r="BI158" s="201">
        <f t="shared" si="28"/>
        <v>0</v>
      </c>
      <c r="BJ158" s="14" t="s">
        <v>154</v>
      </c>
      <c r="BK158" s="201">
        <f t="shared" si="29"/>
        <v>3445.2</v>
      </c>
      <c r="BL158" s="14" t="s">
        <v>420</v>
      </c>
      <c r="BM158" s="200" t="s">
        <v>413</v>
      </c>
    </row>
    <row r="159" spans="1:65" s="2" customFormat="1" ht="33" customHeight="1">
      <c r="A159" s="28"/>
      <c r="B159" s="29"/>
      <c r="C159" s="189" t="s">
        <v>414</v>
      </c>
      <c r="D159" s="189" t="s">
        <v>149</v>
      </c>
      <c r="E159" s="190" t="s">
        <v>725</v>
      </c>
      <c r="F159" s="191" t="s">
        <v>726</v>
      </c>
      <c r="G159" s="192" t="s">
        <v>279</v>
      </c>
      <c r="H159" s="193">
        <v>319</v>
      </c>
      <c r="I159" s="194">
        <v>2.78</v>
      </c>
      <c r="J159" s="194">
        <f t="shared" si="20"/>
        <v>886.82</v>
      </c>
      <c r="K159" s="195"/>
      <c r="L159" s="33"/>
      <c r="M159" s="196" t="s">
        <v>1</v>
      </c>
      <c r="N159" s="197" t="s">
        <v>42</v>
      </c>
      <c r="O159" s="198">
        <v>0</v>
      </c>
      <c r="P159" s="198">
        <f t="shared" si="21"/>
        <v>0</v>
      </c>
      <c r="Q159" s="198">
        <v>0</v>
      </c>
      <c r="R159" s="198">
        <f t="shared" si="22"/>
        <v>0</v>
      </c>
      <c r="S159" s="198">
        <v>0</v>
      </c>
      <c r="T159" s="199">
        <f t="shared" si="2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00" t="s">
        <v>420</v>
      </c>
      <c r="AT159" s="200" t="s">
        <v>149</v>
      </c>
      <c r="AU159" s="200" t="s">
        <v>154</v>
      </c>
      <c r="AY159" s="14" t="s">
        <v>147</v>
      </c>
      <c r="BE159" s="201">
        <f t="shared" si="24"/>
        <v>0</v>
      </c>
      <c r="BF159" s="201">
        <f t="shared" si="25"/>
        <v>886.82</v>
      </c>
      <c r="BG159" s="201">
        <f t="shared" si="26"/>
        <v>0</v>
      </c>
      <c r="BH159" s="201">
        <f t="shared" si="27"/>
        <v>0</v>
      </c>
      <c r="BI159" s="201">
        <f t="shared" si="28"/>
        <v>0</v>
      </c>
      <c r="BJ159" s="14" t="s">
        <v>154</v>
      </c>
      <c r="BK159" s="201">
        <f t="shared" si="29"/>
        <v>886.82</v>
      </c>
      <c r="BL159" s="14" t="s">
        <v>420</v>
      </c>
      <c r="BM159" s="200" t="s">
        <v>417</v>
      </c>
    </row>
    <row r="160" spans="1:65" s="2" customFormat="1" ht="16.5" customHeight="1">
      <c r="A160" s="28"/>
      <c r="B160" s="29"/>
      <c r="C160" s="206" t="s">
        <v>245</v>
      </c>
      <c r="D160" s="206" t="s">
        <v>222</v>
      </c>
      <c r="E160" s="207" t="s">
        <v>788</v>
      </c>
      <c r="F160" s="208" t="s">
        <v>789</v>
      </c>
      <c r="G160" s="209" t="s">
        <v>195</v>
      </c>
      <c r="H160" s="210">
        <v>25.536000000000001</v>
      </c>
      <c r="I160" s="211">
        <v>20.399999999999999</v>
      </c>
      <c r="J160" s="211">
        <f t="shared" si="20"/>
        <v>520.92999999999995</v>
      </c>
      <c r="K160" s="212"/>
      <c r="L160" s="213"/>
      <c r="M160" s="214" t="s">
        <v>1</v>
      </c>
      <c r="N160" s="215" t="s">
        <v>42</v>
      </c>
      <c r="O160" s="198">
        <v>0</v>
      </c>
      <c r="P160" s="198">
        <f t="shared" si="21"/>
        <v>0</v>
      </c>
      <c r="Q160" s="198">
        <v>0</v>
      </c>
      <c r="R160" s="198">
        <f t="shared" si="22"/>
        <v>0</v>
      </c>
      <c r="S160" s="198">
        <v>0</v>
      </c>
      <c r="T160" s="199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00" t="s">
        <v>579</v>
      </c>
      <c r="AT160" s="200" t="s">
        <v>222</v>
      </c>
      <c r="AU160" s="200" t="s">
        <v>154</v>
      </c>
      <c r="AY160" s="14" t="s">
        <v>147</v>
      </c>
      <c r="BE160" s="201">
        <f t="shared" si="24"/>
        <v>0</v>
      </c>
      <c r="BF160" s="201">
        <f t="shared" si="25"/>
        <v>520.92999999999995</v>
      </c>
      <c r="BG160" s="201">
        <f t="shared" si="26"/>
        <v>0</v>
      </c>
      <c r="BH160" s="201">
        <f t="shared" si="27"/>
        <v>0</v>
      </c>
      <c r="BI160" s="201">
        <f t="shared" si="28"/>
        <v>0</v>
      </c>
      <c r="BJ160" s="14" t="s">
        <v>154</v>
      </c>
      <c r="BK160" s="201">
        <f t="shared" si="29"/>
        <v>520.92999999999995</v>
      </c>
      <c r="BL160" s="14" t="s">
        <v>420</v>
      </c>
      <c r="BM160" s="200" t="s">
        <v>420</v>
      </c>
    </row>
    <row r="161" spans="1:65" s="2" customFormat="1" ht="16.5" customHeight="1">
      <c r="A161" s="28"/>
      <c r="B161" s="29"/>
      <c r="C161" s="206" t="s">
        <v>421</v>
      </c>
      <c r="D161" s="206" t="s">
        <v>222</v>
      </c>
      <c r="E161" s="207" t="s">
        <v>727</v>
      </c>
      <c r="F161" s="208" t="s">
        <v>728</v>
      </c>
      <c r="G161" s="209" t="s">
        <v>195</v>
      </c>
      <c r="H161" s="210">
        <v>15.96</v>
      </c>
      <c r="I161" s="211">
        <v>40.799999999999997</v>
      </c>
      <c r="J161" s="211">
        <f t="shared" si="20"/>
        <v>651.16999999999996</v>
      </c>
      <c r="K161" s="212"/>
      <c r="L161" s="213"/>
      <c r="M161" s="214" t="s">
        <v>1</v>
      </c>
      <c r="N161" s="215" t="s">
        <v>42</v>
      </c>
      <c r="O161" s="198">
        <v>0</v>
      </c>
      <c r="P161" s="198">
        <f t="shared" si="21"/>
        <v>0</v>
      </c>
      <c r="Q161" s="198">
        <v>0</v>
      </c>
      <c r="R161" s="198">
        <f t="shared" si="22"/>
        <v>0</v>
      </c>
      <c r="S161" s="198">
        <v>0</v>
      </c>
      <c r="T161" s="199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00" t="s">
        <v>579</v>
      </c>
      <c r="AT161" s="200" t="s">
        <v>222</v>
      </c>
      <c r="AU161" s="200" t="s">
        <v>154</v>
      </c>
      <c r="AY161" s="14" t="s">
        <v>147</v>
      </c>
      <c r="BE161" s="201">
        <f t="shared" si="24"/>
        <v>0</v>
      </c>
      <c r="BF161" s="201">
        <f t="shared" si="25"/>
        <v>651.16999999999996</v>
      </c>
      <c r="BG161" s="201">
        <f t="shared" si="26"/>
        <v>0</v>
      </c>
      <c r="BH161" s="201">
        <f t="shared" si="27"/>
        <v>0</v>
      </c>
      <c r="BI161" s="201">
        <f t="shared" si="28"/>
        <v>0</v>
      </c>
      <c r="BJ161" s="14" t="s">
        <v>154</v>
      </c>
      <c r="BK161" s="201">
        <f t="shared" si="29"/>
        <v>651.16999999999996</v>
      </c>
      <c r="BL161" s="14" t="s">
        <v>420</v>
      </c>
      <c r="BM161" s="200" t="s">
        <v>424</v>
      </c>
    </row>
    <row r="162" spans="1:65" s="2" customFormat="1" ht="24.2" customHeight="1">
      <c r="A162" s="28"/>
      <c r="B162" s="29"/>
      <c r="C162" s="206" t="s">
        <v>249</v>
      </c>
      <c r="D162" s="206" t="s">
        <v>222</v>
      </c>
      <c r="E162" s="207" t="s">
        <v>790</v>
      </c>
      <c r="F162" s="208" t="s">
        <v>791</v>
      </c>
      <c r="G162" s="209" t="s">
        <v>244</v>
      </c>
      <c r="H162" s="210">
        <v>638</v>
      </c>
      <c r="I162" s="211">
        <v>2.56</v>
      </c>
      <c r="J162" s="211">
        <f t="shared" si="20"/>
        <v>1633.28</v>
      </c>
      <c r="K162" s="212"/>
      <c r="L162" s="213"/>
      <c r="M162" s="214" t="s">
        <v>1</v>
      </c>
      <c r="N162" s="215" t="s">
        <v>42</v>
      </c>
      <c r="O162" s="198">
        <v>0</v>
      </c>
      <c r="P162" s="198">
        <f t="shared" si="21"/>
        <v>0</v>
      </c>
      <c r="Q162" s="198">
        <v>0</v>
      </c>
      <c r="R162" s="198">
        <f t="shared" si="22"/>
        <v>0</v>
      </c>
      <c r="S162" s="198">
        <v>0</v>
      </c>
      <c r="T162" s="199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00" t="s">
        <v>579</v>
      </c>
      <c r="AT162" s="200" t="s">
        <v>222</v>
      </c>
      <c r="AU162" s="200" t="s">
        <v>154</v>
      </c>
      <c r="AY162" s="14" t="s">
        <v>147</v>
      </c>
      <c r="BE162" s="201">
        <f t="shared" si="24"/>
        <v>0</v>
      </c>
      <c r="BF162" s="201">
        <f t="shared" si="25"/>
        <v>1633.28</v>
      </c>
      <c r="BG162" s="201">
        <f t="shared" si="26"/>
        <v>0</v>
      </c>
      <c r="BH162" s="201">
        <f t="shared" si="27"/>
        <v>0</v>
      </c>
      <c r="BI162" s="201">
        <f t="shared" si="28"/>
        <v>0</v>
      </c>
      <c r="BJ162" s="14" t="s">
        <v>154</v>
      </c>
      <c r="BK162" s="201">
        <f t="shared" si="29"/>
        <v>1633.28</v>
      </c>
      <c r="BL162" s="14" t="s">
        <v>420</v>
      </c>
      <c r="BM162" s="200" t="s">
        <v>427</v>
      </c>
    </row>
    <row r="163" spans="1:65" s="2" customFormat="1" ht="16.5" customHeight="1">
      <c r="A163" s="28"/>
      <c r="B163" s="29"/>
      <c r="C163" s="206" t="s">
        <v>428</v>
      </c>
      <c r="D163" s="206" t="s">
        <v>222</v>
      </c>
      <c r="E163" s="207" t="s">
        <v>792</v>
      </c>
      <c r="F163" s="208" t="s">
        <v>793</v>
      </c>
      <c r="G163" s="209" t="s">
        <v>157</v>
      </c>
      <c r="H163" s="210">
        <v>95</v>
      </c>
      <c r="I163" s="211">
        <v>15.74</v>
      </c>
      <c r="J163" s="211">
        <f t="shared" si="20"/>
        <v>1495.3</v>
      </c>
      <c r="K163" s="212"/>
      <c r="L163" s="213"/>
      <c r="M163" s="214" t="s">
        <v>1</v>
      </c>
      <c r="N163" s="215" t="s">
        <v>42</v>
      </c>
      <c r="O163" s="198">
        <v>0</v>
      </c>
      <c r="P163" s="198">
        <f t="shared" si="21"/>
        <v>0</v>
      </c>
      <c r="Q163" s="198">
        <v>0</v>
      </c>
      <c r="R163" s="198">
        <f t="shared" si="22"/>
        <v>0</v>
      </c>
      <c r="S163" s="198">
        <v>0</v>
      </c>
      <c r="T163" s="199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0" t="s">
        <v>579</v>
      </c>
      <c r="AT163" s="200" t="s">
        <v>222</v>
      </c>
      <c r="AU163" s="200" t="s">
        <v>154</v>
      </c>
      <c r="AY163" s="14" t="s">
        <v>147</v>
      </c>
      <c r="BE163" s="201">
        <f t="shared" si="24"/>
        <v>0</v>
      </c>
      <c r="BF163" s="201">
        <f t="shared" si="25"/>
        <v>1495.3</v>
      </c>
      <c r="BG163" s="201">
        <f t="shared" si="26"/>
        <v>0</v>
      </c>
      <c r="BH163" s="201">
        <f t="shared" si="27"/>
        <v>0</v>
      </c>
      <c r="BI163" s="201">
        <f t="shared" si="28"/>
        <v>0</v>
      </c>
      <c r="BJ163" s="14" t="s">
        <v>154</v>
      </c>
      <c r="BK163" s="201">
        <f t="shared" si="29"/>
        <v>1495.3</v>
      </c>
      <c r="BL163" s="14" t="s">
        <v>420</v>
      </c>
      <c r="BM163" s="200" t="s">
        <v>432</v>
      </c>
    </row>
    <row r="164" spans="1:65" s="2" customFormat="1" ht="21.75" customHeight="1">
      <c r="A164" s="28"/>
      <c r="B164" s="29"/>
      <c r="C164" s="206" t="s">
        <v>252</v>
      </c>
      <c r="D164" s="206" t="s">
        <v>222</v>
      </c>
      <c r="E164" s="207" t="s">
        <v>794</v>
      </c>
      <c r="F164" s="208" t="s">
        <v>795</v>
      </c>
      <c r="G164" s="209" t="s">
        <v>157</v>
      </c>
      <c r="H164" s="210">
        <v>64</v>
      </c>
      <c r="I164" s="211">
        <v>17.05</v>
      </c>
      <c r="J164" s="211">
        <f t="shared" si="20"/>
        <v>1091.2</v>
      </c>
      <c r="K164" s="212"/>
      <c r="L164" s="213"/>
      <c r="M164" s="214" t="s">
        <v>1</v>
      </c>
      <c r="N164" s="215" t="s">
        <v>42</v>
      </c>
      <c r="O164" s="198">
        <v>0</v>
      </c>
      <c r="P164" s="198">
        <f t="shared" si="21"/>
        <v>0</v>
      </c>
      <c r="Q164" s="198">
        <v>0</v>
      </c>
      <c r="R164" s="198">
        <f t="shared" si="22"/>
        <v>0</v>
      </c>
      <c r="S164" s="198">
        <v>0</v>
      </c>
      <c r="T164" s="199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00" t="s">
        <v>579</v>
      </c>
      <c r="AT164" s="200" t="s">
        <v>222</v>
      </c>
      <c r="AU164" s="200" t="s">
        <v>154</v>
      </c>
      <c r="AY164" s="14" t="s">
        <v>147</v>
      </c>
      <c r="BE164" s="201">
        <f t="shared" si="24"/>
        <v>0</v>
      </c>
      <c r="BF164" s="201">
        <f t="shared" si="25"/>
        <v>1091.2</v>
      </c>
      <c r="BG164" s="201">
        <f t="shared" si="26"/>
        <v>0</v>
      </c>
      <c r="BH164" s="201">
        <f t="shared" si="27"/>
        <v>0</v>
      </c>
      <c r="BI164" s="201">
        <f t="shared" si="28"/>
        <v>0</v>
      </c>
      <c r="BJ164" s="14" t="s">
        <v>154</v>
      </c>
      <c r="BK164" s="201">
        <f t="shared" si="29"/>
        <v>1091.2</v>
      </c>
      <c r="BL164" s="14" t="s">
        <v>420</v>
      </c>
      <c r="BM164" s="200" t="s">
        <v>506</v>
      </c>
    </row>
    <row r="165" spans="1:65" s="2" customFormat="1" ht="21.75" customHeight="1">
      <c r="A165" s="28"/>
      <c r="B165" s="29"/>
      <c r="C165" s="206" t="s">
        <v>507</v>
      </c>
      <c r="D165" s="206" t="s">
        <v>222</v>
      </c>
      <c r="E165" s="207" t="s">
        <v>796</v>
      </c>
      <c r="F165" s="208" t="s">
        <v>797</v>
      </c>
      <c r="G165" s="209" t="s">
        <v>157</v>
      </c>
      <c r="H165" s="210">
        <v>80</v>
      </c>
      <c r="I165" s="211">
        <v>16.45</v>
      </c>
      <c r="J165" s="211">
        <f t="shared" si="20"/>
        <v>1316</v>
      </c>
      <c r="K165" s="212"/>
      <c r="L165" s="213"/>
      <c r="M165" s="214" t="s">
        <v>1</v>
      </c>
      <c r="N165" s="215" t="s">
        <v>42</v>
      </c>
      <c r="O165" s="198">
        <v>0</v>
      </c>
      <c r="P165" s="198">
        <f t="shared" si="21"/>
        <v>0</v>
      </c>
      <c r="Q165" s="198">
        <v>0</v>
      </c>
      <c r="R165" s="198">
        <f t="shared" si="22"/>
        <v>0</v>
      </c>
      <c r="S165" s="198">
        <v>0</v>
      </c>
      <c r="T165" s="199">
        <f t="shared" si="2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0" t="s">
        <v>579</v>
      </c>
      <c r="AT165" s="200" t="s">
        <v>222</v>
      </c>
      <c r="AU165" s="200" t="s">
        <v>154</v>
      </c>
      <c r="AY165" s="14" t="s">
        <v>147</v>
      </c>
      <c r="BE165" s="201">
        <f t="shared" si="24"/>
        <v>0</v>
      </c>
      <c r="BF165" s="201">
        <f t="shared" si="25"/>
        <v>1316</v>
      </c>
      <c r="BG165" s="201">
        <f t="shared" si="26"/>
        <v>0</v>
      </c>
      <c r="BH165" s="201">
        <f t="shared" si="27"/>
        <v>0</v>
      </c>
      <c r="BI165" s="201">
        <f t="shared" si="28"/>
        <v>0</v>
      </c>
      <c r="BJ165" s="14" t="s">
        <v>154</v>
      </c>
      <c r="BK165" s="201">
        <f t="shared" si="29"/>
        <v>1316</v>
      </c>
      <c r="BL165" s="14" t="s">
        <v>420</v>
      </c>
      <c r="BM165" s="200" t="s">
        <v>510</v>
      </c>
    </row>
    <row r="166" spans="1:65" s="2" customFormat="1" ht="24.2" customHeight="1">
      <c r="A166" s="28"/>
      <c r="B166" s="29"/>
      <c r="C166" s="189" t="s">
        <v>256</v>
      </c>
      <c r="D166" s="189" t="s">
        <v>149</v>
      </c>
      <c r="E166" s="190" t="s">
        <v>729</v>
      </c>
      <c r="F166" s="191" t="s">
        <v>730</v>
      </c>
      <c r="G166" s="192" t="s">
        <v>279</v>
      </c>
      <c r="H166" s="193">
        <v>319</v>
      </c>
      <c r="I166" s="194">
        <v>0.71</v>
      </c>
      <c r="J166" s="194">
        <f t="shared" si="20"/>
        <v>226.49</v>
      </c>
      <c r="K166" s="195"/>
      <c r="L166" s="33"/>
      <c r="M166" s="196" t="s">
        <v>1</v>
      </c>
      <c r="N166" s="197" t="s">
        <v>42</v>
      </c>
      <c r="O166" s="198">
        <v>0</v>
      </c>
      <c r="P166" s="198">
        <f t="shared" si="21"/>
        <v>0</v>
      </c>
      <c r="Q166" s="198">
        <v>0</v>
      </c>
      <c r="R166" s="198">
        <f t="shared" si="22"/>
        <v>0</v>
      </c>
      <c r="S166" s="198">
        <v>0</v>
      </c>
      <c r="T166" s="199">
        <f t="shared" si="2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00" t="s">
        <v>420</v>
      </c>
      <c r="AT166" s="200" t="s">
        <v>149</v>
      </c>
      <c r="AU166" s="200" t="s">
        <v>154</v>
      </c>
      <c r="AY166" s="14" t="s">
        <v>147</v>
      </c>
      <c r="BE166" s="201">
        <f t="shared" si="24"/>
        <v>0</v>
      </c>
      <c r="BF166" s="201">
        <f t="shared" si="25"/>
        <v>226.49</v>
      </c>
      <c r="BG166" s="201">
        <f t="shared" si="26"/>
        <v>0</v>
      </c>
      <c r="BH166" s="201">
        <f t="shared" si="27"/>
        <v>0</v>
      </c>
      <c r="BI166" s="201">
        <f t="shared" si="28"/>
        <v>0</v>
      </c>
      <c r="BJ166" s="14" t="s">
        <v>154</v>
      </c>
      <c r="BK166" s="201">
        <f t="shared" si="29"/>
        <v>226.49</v>
      </c>
      <c r="BL166" s="14" t="s">
        <v>420</v>
      </c>
      <c r="BM166" s="200" t="s">
        <v>513</v>
      </c>
    </row>
    <row r="167" spans="1:65" s="2" customFormat="1" ht="16.5" customHeight="1">
      <c r="A167" s="28"/>
      <c r="B167" s="29"/>
      <c r="C167" s="206" t="s">
        <v>514</v>
      </c>
      <c r="D167" s="206" t="s">
        <v>222</v>
      </c>
      <c r="E167" s="207" t="s">
        <v>731</v>
      </c>
      <c r="F167" s="208" t="s">
        <v>732</v>
      </c>
      <c r="G167" s="209" t="s">
        <v>222</v>
      </c>
      <c r="H167" s="210">
        <v>319</v>
      </c>
      <c r="I167" s="211">
        <v>0.18</v>
      </c>
      <c r="J167" s="211">
        <f t="shared" si="20"/>
        <v>57.42</v>
      </c>
      <c r="K167" s="212"/>
      <c r="L167" s="213"/>
      <c r="M167" s="214" t="s">
        <v>1</v>
      </c>
      <c r="N167" s="215" t="s">
        <v>42</v>
      </c>
      <c r="O167" s="198">
        <v>0</v>
      </c>
      <c r="P167" s="198">
        <f t="shared" si="21"/>
        <v>0</v>
      </c>
      <c r="Q167" s="198">
        <v>0</v>
      </c>
      <c r="R167" s="198">
        <f t="shared" si="22"/>
        <v>0</v>
      </c>
      <c r="S167" s="198">
        <v>0</v>
      </c>
      <c r="T167" s="199">
        <f t="shared" si="2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00" t="s">
        <v>579</v>
      </c>
      <c r="AT167" s="200" t="s">
        <v>222</v>
      </c>
      <c r="AU167" s="200" t="s">
        <v>154</v>
      </c>
      <c r="AY167" s="14" t="s">
        <v>147</v>
      </c>
      <c r="BE167" s="201">
        <f t="shared" si="24"/>
        <v>0</v>
      </c>
      <c r="BF167" s="201">
        <f t="shared" si="25"/>
        <v>57.42</v>
      </c>
      <c r="BG167" s="201">
        <f t="shared" si="26"/>
        <v>0</v>
      </c>
      <c r="BH167" s="201">
        <f t="shared" si="27"/>
        <v>0</v>
      </c>
      <c r="BI167" s="201">
        <f t="shared" si="28"/>
        <v>0</v>
      </c>
      <c r="BJ167" s="14" t="s">
        <v>154</v>
      </c>
      <c r="BK167" s="201">
        <f t="shared" si="29"/>
        <v>57.42</v>
      </c>
      <c r="BL167" s="14" t="s">
        <v>420</v>
      </c>
      <c r="BM167" s="200" t="s">
        <v>517</v>
      </c>
    </row>
    <row r="168" spans="1:65" s="2" customFormat="1" ht="33" customHeight="1">
      <c r="A168" s="28"/>
      <c r="B168" s="29"/>
      <c r="C168" s="189" t="s">
        <v>258</v>
      </c>
      <c r="D168" s="189" t="s">
        <v>149</v>
      </c>
      <c r="E168" s="190" t="s">
        <v>733</v>
      </c>
      <c r="F168" s="191" t="s">
        <v>734</v>
      </c>
      <c r="G168" s="192" t="s">
        <v>279</v>
      </c>
      <c r="H168" s="193">
        <v>319</v>
      </c>
      <c r="I168" s="194">
        <v>1.62</v>
      </c>
      <c r="J168" s="194">
        <f t="shared" si="20"/>
        <v>516.78</v>
      </c>
      <c r="K168" s="195"/>
      <c r="L168" s="33"/>
      <c r="M168" s="196" t="s">
        <v>1</v>
      </c>
      <c r="N168" s="197" t="s">
        <v>42</v>
      </c>
      <c r="O168" s="198">
        <v>0</v>
      </c>
      <c r="P168" s="198">
        <f t="shared" si="21"/>
        <v>0</v>
      </c>
      <c r="Q168" s="198">
        <v>0</v>
      </c>
      <c r="R168" s="198">
        <f t="shared" si="22"/>
        <v>0</v>
      </c>
      <c r="S168" s="198">
        <v>0</v>
      </c>
      <c r="T168" s="199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00" t="s">
        <v>420</v>
      </c>
      <c r="AT168" s="200" t="s">
        <v>149</v>
      </c>
      <c r="AU168" s="200" t="s">
        <v>154</v>
      </c>
      <c r="AY168" s="14" t="s">
        <v>147</v>
      </c>
      <c r="BE168" s="201">
        <f t="shared" si="24"/>
        <v>0</v>
      </c>
      <c r="BF168" s="201">
        <f t="shared" si="25"/>
        <v>516.78</v>
      </c>
      <c r="BG168" s="201">
        <f t="shared" si="26"/>
        <v>0</v>
      </c>
      <c r="BH168" s="201">
        <f t="shared" si="27"/>
        <v>0</v>
      </c>
      <c r="BI168" s="201">
        <f t="shared" si="28"/>
        <v>0</v>
      </c>
      <c r="BJ168" s="14" t="s">
        <v>154</v>
      </c>
      <c r="BK168" s="201">
        <f t="shared" si="29"/>
        <v>516.78</v>
      </c>
      <c r="BL168" s="14" t="s">
        <v>420</v>
      </c>
      <c r="BM168" s="200" t="s">
        <v>520</v>
      </c>
    </row>
    <row r="169" spans="1:65" s="2" customFormat="1" ht="16.5" customHeight="1">
      <c r="A169" s="28"/>
      <c r="B169" s="29"/>
      <c r="C169" s="206" t="s">
        <v>521</v>
      </c>
      <c r="D169" s="206" t="s">
        <v>222</v>
      </c>
      <c r="E169" s="207" t="s">
        <v>735</v>
      </c>
      <c r="F169" s="208" t="s">
        <v>736</v>
      </c>
      <c r="G169" s="209" t="s">
        <v>279</v>
      </c>
      <c r="H169" s="210">
        <v>319</v>
      </c>
      <c r="I169" s="211">
        <v>2.88</v>
      </c>
      <c r="J169" s="211">
        <f t="shared" si="20"/>
        <v>918.72</v>
      </c>
      <c r="K169" s="212"/>
      <c r="L169" s="213"/>
      <c r="M169" s="214" t="s">
        <v>1</v>
      </c>
      <c r="N169" s="215" t="s">
        <v>42</v>
      </c>
      <c r="O169" s="198">
        <v>0</v>
      </c>
      <c r="P169" s="198">
        <f t="shared" si="21"/>
        <v>0</v>
      </c>
      <c r="Q169" s="198">
        <v>0</v>
      </c>
      <c r="R169" s="198">
        <f t="shared" si="22"/>
        <v>0</v>
      </c>
      <c r="S169" s="198">
        <v>0</v>
      </c>
      <c r="T169" s="199">
        <f t="shared" si="2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00" t="s">
        <v>579</v>
      </c>
      <c r="AT169" s="200" t="s">
        <v>222</v>
      </c>
      <c r="AU169" s="200" t="s">
        <v>154</v>
      </c>
      <c r="AY169" s="14" t="s">
        <v>147</v>
      </c>
      <c r="BE169" s="201">
        <f t="shared" si="24"/>
        <v>0</v>
      </c>
      <c r="BF169" s="201">
        <f t="shared" si="25"/>
        <v>918.72</v>
      </c>
      <c r="BG169" s="201">
        <f t="shared" si="26"/>
        <v>0</v>
      </c>
      <c r="BH169" s="201">
        <f t="shared" si="27"/>
        <v>0</v>
      </c>
      <c r="BI169" s="201">
        <f t="shared" si="28"/>
        <v>0</v>
      </c>
      <c r="BJ169" s="14" t="s">
        <v>154</v>
      </c>
      <c r="BK169" s="201">
        <f t="shared" si="29"/>
        <v>918.72</v>
      </c>
      <c r="BL169" s="14" t="s">
        <v>420</v>
      </c>
      <c r="BM169" s="200" t="s">
        <v>524</v>
      </c>
    </row>
    <row r="170" spans="1:65" s="2" customFormat="1" ht="33" customHeight="1">
      <c r="A170" s="28"/>
      <c r="B170" s="29"/>
      <c r="C170" s="189" t="s">
        <v>262</v>
      </c>
      <c r="D170" s="189" t="s">
        <v>149</v>
      </c>
      <c r="E170" s="190" t="s">
        <v>737</v>
      </c>
      <c r="F170" s="191" t="s">
        <v>738</v>
      </c>
      <c r="G170" s="192" t="s">
        <v>279</v>
      </c>
      <c r="H170" s="193">
        <v>319</v>
      </c>
      <c r="I170" s="194">
        <v>5.4</v>
      </c>
      <c r="J170" s="194">
        <f t="shared" si="20"/>
        <v>1722.6</v>
      </c>
      <c r="K170" s="195"/>
      <c r="L170" s="33"/>
      <c r="M170" s="196" t="s">
        <v>1</v>
      </c>
      <c r="N170" s="197" t="s">
        <v>42</v>
      </c>
      <c r="O170" s="198">
        <v>0</v>
      </c>
      <c r="P170" s="198">
        <f t="shared" si="21"/>
        <v>0</v>
      </c>
      <c r="Q170" s="198">
        <v>0</v>
      </c>
      <c r="R170" s="198">
        <f t="shared" si="22"/>
        <v>0</v>
      </c>
      <c r="S170" s="198">
        <v>0</v>
      </c>
      <c r="T170" s="199">
        <f t="shared" si="2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00" t="s">
        <v>420</v>
      </c>
      <c r="AT170" s="200" t="s">
        <v>149</v>
      </c>
      <c r="AU170" s="200" t="s">
        <v>154</v>
      </c>
      <c r="AY170" s="14" t="s">
        <v>147</v>
      </c>
      <c r="BE170" s="201">
        <f t="shared" si="24"/>
        <v>0</v>
      </c>
      <c r="BF170" s="201">
        <f t="shared" si="25"/>
        <v>1722.6</v>
      </c>
      <c r="BG170" s="201">
        <f t="shared" si="26"/>
        <v>0</v>
      </c>
      <c r="BH170" s="201">
        <f t="shared" si="27"/>
        <v>0</v>
      </c>
      <c r="BI170" s="201">
        <f t="shared" si="28"/>
        <v>0</v>
      </c>
      <c r="BJ170" s="14" t="s">
        <v>154</v>
      </c>
      <c r="BK170" s="201">
        <f t="shared" si="29"/>
        <v>1722.6</v>
      </c>
      <c r="BL170" s="14" t="s">
        <v>420</v>
      </c>
      <c r="BM170" s="200" t="s">
        <v>529</v>
      </c>
    </row>
    <row r="171" spans="1:65" s="2" customFormat="1" ht="33" customHeight="1">
      <c r="A171" s="28"/>
      <c r="B171" s="29"/>
      <c r="C171" s="189" t="s">
        <v>530</v>
      </c>
      <c r="D171" s="189" t="s">
        <v>149</v>
      </c>
      <c r="E171" s="190" t="s">
        <v>739</v>
      </c>
      <c r="F171" s="191" t="s">
        <v>740</v>
      </c>
      <c r="G171" s="192" t="s">
        <v>157</v>
      </c>
      <c r="H171" s="193">
        <v>129.5</v>
      </c>
      <c r="I171" s="194">
        <v>2.62</v>
      </c>
      <c r="J171" s="194">
        <f t="shared" si="20"/>
        <v>339.29</v>
      </c>
      <c r="K171" s="195"/>
      <c r="L171" s="33"/>
      <c r="M171" s="196" t="s">
        <v>1</v>
      </c>
      <c r="N171" s="197" t="s">
        <v>42</v>
      </c>
      <c r="O171" s="198">
        <v>0</v>
      </c>
      <c r="P171" s="198">
        <f t="shared" si="21"/>
        <v>0</v>
      </c>
      <c r="Q171" s="198">
        <v>0</v>
      </c>
      <c r="R171" s="198">
        <f t="shared" si="22"/>
        <v>0</v>
      </c>
      <c r="S171" s="198">
        <v>0</v>
      </c>
      <c r="T171" s="199">
        <f t="shared" si="2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00" t="s">
        <v>420</v>
      </c>
      <c r="AT171" s="200" t="s">
        <v>149</v>
      </c>
      <c r="AU171" s="200" t="s">
        <v>154</v>
      </c>
      <c r="AY171" s="14" t="s">
        <v>147</v>
      </c>
      <c r="BE171" s="201">
        <f t="shared" si="24"/>
        <v>0</v>
      </c>
      <c r="BF171" s="201">
        <f t="shared" si="25"/>
        <v>339.29</v>
      </c>
      <c r="BG171" s="201">
        <f t="shared" si="26"/>
        <v>0</v>
      </c>
      <c r="BH171" s="201">
        <f t="shared" si="27"/>
        <v>0</v>
      </c>
      <c r="BI171" s="201">
        <f t="shared" si="28"/>
        <v>0</v>
      </c>
      <c r="BJ171" s="14" t="s">
        <v>154</v>
      </c>
      <c r="BK171" s="201">
        <f t="shared" si="29"/>
        <v>339.29</v>
      </c>
      <c r="BL171" s="14" t="s">
        <v>420</v>
      </c>
      <c r="BM171" s="200" t="s">
        <v>533</v>
      </c>
    </row>
    <row r="172" spans="1:65" s="2" customFormat="1" ht="16.5" customHeight="1">
      <c r="A172" s="28"/>
      <c r="B172" s="29"/>
      <c r="C172" s="189" t="s">
        <v>265</v>
      </c>
      <c r="D172" s="189" t="s">
        <v>149</v>
      </c>
      <c r="E172" s="190" t="s">
        <v>713</v>
      </c>
      <c r="F172" s="191" t="s">
        <v>714</v>
      </c>
      <c r="G172" s="192" t="s">
        <v>206</v>
      </c>
      <c r="H172" s="193">
        <v>1</v>
      </c>
      <c r="I172" s="194">
        <v>114</v>
      </c>
      <c r="J172" s="194">
        <f t="shared" si="20"/>
        <v>114</v>
      </c>
      <c r="K172" s="195"/>
      <c r="L172" s="33"/>
      <c r="M172" s="202" t="s">
        <v>1</v>
      </c>
      <c r="N172" s="203" t="s">
        <v>42</v>
      </c>
      <c r="O172" s="204">
        <v>0</v>
      </c>
      <c r="P172" s="204">
        <f t="shared" si="21"/>
        <v>0</v>
      </c>
      <c r="Q172" s="204">
        <v>0</v>
      </c>
      <c r="R172" s="204">
        <f t="shared" si="22"/>
        <v>0</v>
      </c>
      <c r="S172" s="204">
        <v>0</v>
      </c>
      <c r="T172" s="205">
        <f t="shared" si="2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00" t="s">
        <v>420</v>
      </c>
      <c r="AT172" s="200" t="s">
        <v>149</v>
      </c>
      <c r="AU172" s="200" t="s">
        <v>154</v>
      </c>
      <c r="AY172" s="14" t="s">
        <v>147</v>
      </c>
      <c r="BE172" s="201">
        <f t="shared" si="24"/>
        <v>0</v>
      </c>
      <c r="BF172" s="201">
        <f t="shared" si="25"/>
        <v>114</v>
      </c>
      <c r="BG172" s="201">
        <f t="shared" si="26"/>
        <v>0</v>
      </c>
      <c r="BH172" s="201">
        <f t="shared" si="27"/>
        <v>0</v>
      </c>
      <c r="BI172" s="201">
        <f t="shared" si="28"/>
        <v>0</v>
      </c>
      <c r="BJ172" s="14" t="s">
        <v>154</v>
      </c>
      <c r="BK172" s="201">
        <f t="shared" si="29"/>
        <v>114</v>
      </c>
      <c r="BL172" s="14" t="s">
        <v>420</v>
      </c>
      <c r="BM172" s="200" t="s">
        <v>537</v>
      </c>
    </row>
    <row r="173" spans="1:65" s="2" customFormat="1" ht="6.95" customHeight="1">
      <c r="A173" s="28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33"/>
      <c r="M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</row>
  </sheetData>
  <sheetProtection algorithmName="SHA-512" hashValue="Y0nZEAiHV35/RNMvuWjkx80OW6uEmCYwzN396Z2w+72uCL6Y2mQetYxTrjhURFmLh4ehqcDJWz6WcNwmDPDn3Q==" saltValue="/sVLQ0Nr15Wk5oTzaPNmYL66w5aJmUM32gMZbL41DWmKKv5xatKMEYhpn6U5jITgJbNu3pn65u8KRGwkv7HWPQ==" spinCount="100000" sheet="1" objects="1" scenarios="1" formatColumns="0" formatRows="0" autoFilter="0"/>
  <autoFilter ref="C121:K172" xr:uid="{00000000-0009-0000-0000-000009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M18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112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798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ROUND(J122, 2)</f>
        <v>18522.57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ROUND((SUM(BE122:BE180)),  2)</f>
        <v>0</v>
      </c>
      <c r="G33" s="124"/>
      <c r="H33" s="124"/>
      <c r="I33" s="125">
        <v>0.2</v>
      </c>
      <c r="J33" s="123">
        <f>ROUND(((SUM(BE122:BE180))*I33),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ROUND((SUM(BF122:BF180)),  2)</f>
        <v>18522.57</v>
      </c>
      <c r="G34" s="28"/>
      <c r="H34" s="28"/>
      <c r="I34" s="127">
        <v>0.2</v>
      </c>
      <c r="J34" s="126">
        <f>ROUND(((SUM(BF122:BF180))*I34),  2)</f>
        <v>3704.51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ROUND((SUM(BG122:BG180)),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ROUND((SUM(BH122:BH180)),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ROUND((SUM(BI122:BI180)),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22227.08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10 - SO08 Areálové osvetlenie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J122</f>
        <v>18522.57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J123</f>
        <v>1431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209</v>
      </c>
      <c r="E98" s="159"/>
      <c r="F98" s="159"/>
      <c r="G98" s="159"/>
      <c r="H98" s="159"/>
      <c r="I98" s="159"/>
      <c r="J98" s="160">
        <f>J124</f>
        <v>963.3599999999999</v>
      </c>
      <c r="K98" s="157"/>
      <c r="L98" s="161"/>
    </row>
    <row r="99" spans="1:31" s="10" customFormat="1" ht="19.899999999999999" hidden="1" customHeight="1">
      <c r="B99" s="156"/>
      <c r="C99" s="157"/>
      <c r="D99" s="158" t="s">
        <v>131</v>
      </c>
      <c r="E99" s="159"/>
      <c r="F99" s="159"/>
      <c r="G99" s="159"/>
      <c r="H99" s="159"/>
      <c r="I99" s="159"/>
      <c r="J99" s="160">
        <f>J127</f>
        <v>467.64</v>
      </c>
      <c r="K99" s="157"/>
      <c r="L99" s="161"/>
    </row>
    <row r="100" spans="1:31" s="9" customFormat="1" ht="24.95" hidden="1" customHeight="1">
      <c r="B100" s="150"/>
      <c r="C100" s="151"/>
      <c r="D100" s="152" t="s">
        <v>438</v>
      </c>
      <c r="E100" s="153"/>
      <c r="F100" s="153"/>
      <c r="G100" s="153"/>
      <c r="H100" s="153"/>
      <c r="I100" s="153"/>
      <c r="J100" s="154">
        <f>J129</f>
        <v>17091.57</v>
      </c>
      <c r="K100" s="151"/>
      <c r="L100" s="155"/>
    </row>
    <row r="101" spans="1:31" s="10" customFormat="1" ht="19.899999999999999" hidden="1" customHeight="1">
      <c r="B101" s="156"/>
      <c r="C101" s="157"/>
      <c r="D101" s="158" t="s">
        <v>646</v>
      </c>
      <c r="E101" s="159"/>
      <c r="F101" s="159"/>
      <c r="G101" s="159"/>
      <c r="H101" s="159"/>
      <c r="I101" s="159"/>
      <c r="J101" s="160">
        <f>J130</f>
        <v>10653.7</v>
      </c>
      <c r="K101" s="157"/>
      <c r="L101" s="161"/>
    </row>
    <row r="102" spans="1:31" s="10" customFormat="1" ht="19.899999999999999" hidden="1" customHeight="1">
      <c r="B102" s="156"/>
      <c r="C102" s="157"/>
      <c r="D102" s="158" t="s">
        <v>441</v>
      </c>
      <c r="E102" s="159"/>
      <c r="F102" s="159"/>
      <c r="G102" s="159"/>
      <c r="H102" s="159"/>
      <c r="I102" s="159"/>
      <c r="J102" s="160">
        <f>J168</f>
        <v>6437.87</v>
      </c>
      <c r="K102" s="157"/>
      <c r="L102" s="161"/>
    </row>
    <row r="103" spans="1:31" s="2" customFormat="1" ht="21.75" hidden="1" customHeight="1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4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hidden="1" customHeight="1">
      <c r="A104" s="28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ht="11.25" hidden="1"/>
    <row r="106" spans="1:31" ht="11.25" hidden="1"/>
    <row r="107" spans="1:31" ht="11.25" hidden="1"/>
    <row r="108" spans="1:31" s="2" customFormat="1" ht="6.95" customHeight="1">
      <c r="A108" s="28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20" t="s">
        <v>133</v>
      </c>
      <c r="D109" s="30"/>
      <c r="E109" s="30"/>
      <c r="F109" s="30"/>
      <c r="G109" s="30"/>
      <c r="H109" s="30"/>
      <c r="I109" s="30"/>
      <c r="J109" s="30"/>
      <c r="K109" s="30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13</v>
      </c>
      <c r="D111" s="30"/>
      <c r="E111" s="30"/>
      <c r="F111" s="30"/>
      <c r="G111" s="30"/>
      <c r="H111" s="30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30"/>
      <c r="D112" s="30"/>
      <c r="E112" s="262" t="str">
        <f>E7</f>
        <v>Zberný dvor obce Chtelnica</v>
      </c>
      <c r="F112" s="263"/>
      <c r="G112" s="263"/>
      <c r="H112" s="263"/>
      <c r="I112" s="30"/>
      <c r="J112" s="30"/>
      <c r="K112" s="30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120</v>
      </c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30"/>
      <c r="D114" s="30"/>
      <c r="E114" s="222" t="str">
        <f>E9</f>
        <v>10 - SO08 Areálové osvetlenie</v>
      </c>
      <c r="F114" s="264"/>
      <c r="G114" s="264"/>
      <c r="H114" s="264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17</v>
      </c>
      <c r="D116" s="30"/>
      <c r="E116" s="30"/>
      <c r="F116" s="23" t="str">
        <f>F12</f>
        <v>Chtelnica</v>
      </c>
      <c r="G116" s="30"/>
      <c r="H116" s="30"/>
      <c r="I116" s="25" t="s">
        <v>19</v>
      </c>
      <c r="J116" s="64" t="str">
        <f>IF(J12="","",J12)</f>
        <v>5. 10. 2022</v>
      </c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5.2" customHeight="1">
      <c r="A118" s="28"/>
      <c r="B118" s="29"/>
      <c r="C118" s="25" t="s">
        <v>21</v>
      </c>
      <c r="D118" s="30"/>
      <c r="E118" s="30"/>
      <c r="F118" s="23" t="str">
        <f>E15</f>
        <v>Obec Chtelnica</v>
      </c>
      <c r="G118" s="30"/>
      <c r="H118" s="30"/>
      <c r="I118" s="25" t="s">
        <v>30</v>
      </c>
      <c r="J118" s="26" t="str">
        <f>E21</f>
        <v xml:space="preserve"> </v>
      </c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26</v>
      </c>
      <c r="D119" s="30"/>
      <c r="E119" s="30"/>
      <c r="F119" s="23" t="str">
        <f>IF(E18="","",E18)</f>
        <v>INVEX, spol. s r.o.</v>
      </c>
      <c r="G119" s="30"/>
      <c r="H119" s="30"/>
      <c r="I119" s="25" t="s">
        <v>33</v>
      </c>
      <c r="J119" s="26" t="str">
        <f>E24</f>
        <v>Ing.Brestovanská</v>
      </c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62"/>
      <c r="B121" s="163"/>
      <c r="C121" s="164" t="s">
        <v>134</v>
      </c>
      <c r="D121" s="165" t="s">
        <v>61</v>
      </c>
      <c r="E121" s="165" t="s">
        <v>57</v>
      </c>
      <c r="F121" s="165" t="s">
        <v>58</v>
      </c>
      <c r="G121" s="165" t="s">
        <v>135</v>
      </c>
      <c r="H121" s="165" t="s">
        <v>136</v>
      </c>
      <c r="I121" s="165" t="s">
        <v>137</v>
      </c>
      <c r="J121" s="166" t="s">
        <v>124</v>
      </c>
      <c r="K121" s="167" t="s">
        <v>138</v>
      </c>
      <c r="L121" s="168"/>
      <c r="M121" s="73" t="s">
        <v>1</v>
      </c>
      <c r="N121" s="74" t="s">
        <v>40</v>
      </c>
      <c r="O121" s="74" t="s">
        <v>139</v>
      </c>
      <c r="P121" s="74" t="s">
        <v>140</v>
      </c>
      <c r="Q121" s="74" t="s">
        <v>141</v>
      </c>
      <c r="R121" s="74" t="s">
        <v>142</v>
      </c>
      <c r="S121" s="74" t="s">
        <v>143</v>
      </c>
      <c r="T121" s="75" t="s">
        <v>144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pans="1:65" s="2" customFormat="1" ht="22.9" customHeight="1">
      <c r="A122" s="28"/>
      <c r="B122" s="29"/>
      <c r="C122" s="80" t="s">
        <v>125</v>
      </c>
      <c r="D122" s="30"/>
      <c r="E122" s="30"/>
      <c r="F122" s="30"/>
      <c r="G122" s="30"/>
      <c r="H122" s="30"/>
      <c r="I122" s="30"/>
      <c r="J122" s="169">
        <f>BK122</f>
        <v>18522.57</v>
      </c>
      <c r="K122" s="30"/>
      <c r="L122" s="33"/>
      <c r="M122" s="76"/>
      <c r="N122" s="170"/>
      <c r="O122" s="77"/>
      <c r="P122" s="171">
        <f>P123+P129</f>
        <v>0</v>
      </c>
      <c r="Q122" s="77"/>
      <c r="R122" s="171">
        <f>R123+R129</f>
        <v>0</v>
      </c>
      <c r="S122" s="77"/>
      <c r="T122" s="172">
        <f>T123+T129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75</v>
      </c>
      <c r="AU122" s="14" t="s">
        <v>126</v>
      </c>
      <c r="BK122" s="173">
        <f>BK123+BK129</f>
        <v>18522.57</v>
      </c>
    </row>
    <row r="123" spans="1:65" s="12" customFormat="1" ht="25.9" customHeight="1">
      <c r="B123" s="174"/>
      <c r="C123" s="175"/>
      <c r="D123" s="176" t="s">
        <v>75</v>
      </c>
      <c r="E123" s="177" t="s">
        <v>145</v>
      </c>
      <c r="F123" s="177" t="s">
        <v>146</v>
      </c>
      <c r="G123" s="175"/>
      <c r="H123" s="175"/>
      <c r="I123" s="175"/>
      <c r="J123" s="178">
        <f>BK123</f>
        <v>1431</v>
      </c>
      <c r="K123" s="175"/>
      <c r="L123" s="179"/>
      <c r="M123" s="180"/>
      <c r="N123" s="181"/>
      <c r="O123" s="181"/>
      <c r="P123" s="182">
        <f>P124+P127</f>
        <v>0</v>
      </c>
      <c r="Q123" s="181"/>
      <c r="R123" s="182">
        <f>R124+R127</f>
        <v>0</v>
      </c>
      <c r="S123" s="181"/>
      <c r="T123" s="183">
        <f>T124+T127</f>
        <v>0</v>
      </c>
      <c r="AR123" s="184" t="s">
        <v>84</v>
      </c>
      <c r="AT123" s="185" t="s">
        <v>75</v>
      </c>
      <c r="AU123" s="185" t="s">
        <v>76</v>
      </c>
      <c r="AY123" s="184" t="s">
        <v>147</v>
      </c>
      <c r="BK123" s="186">
        <f>BK124+BK127</f>
        <v>1431</v>
      </c>
    </row>
    <row r="124" spans="1:65" s="12" customFormat="1" ht="22.9" customHeight="1">
      <c r="B124" s="174"/>
      <c r="C124" s="175"/>
      <c r="D124" s="176" t="s">
        <v>75</v>
      </c>
      <c r="E124" s="187" t="s">
        <v>154</v>
      </c>
      <c r="F124" s="187" t="s">
        <v>217</v>
      </c>
      <c r="G124" s="175"/>
      <c r="H124" s="175"/>
      <c r="I124" s="175"/>
      <c r="J124" s="188">
        <f>BK124</f>
        <v>963.3599999999999</v>
      </c>
      <c r="K124" s="175"/>
      <c r="L124" s="179"/>
      <c r="M124" s="180"/>
      <c r="N124" s="181"/>
      <c r="O124" s="181"/>
      <c r="P124" s="182">
        <f>SUM(P125:P126)</f>
        <v>0</v>
      </c>
      <c r="Q124" s="181"/>
      <c r="R124" s="182">
        <f>SUM(R125:R126)</f>
        <v>0</v>
      </c>
      <c r="S124" s="181"/>
      <c r="T124" s="183">
        <f>SUM(T125:T126)</f>
        <v>0</v>
      </c>
      <c r="AR124" s="184" t="s">
        <v>84</v>
      </c>
      <c r="AT124" s="185" t="s">
        <v>75</v>
      </c>
      <c r="AU124" s="185" t="s">
        <v>84</v>
      </c>
      <c r="AY124" s="184" t="s">
        <v>147</v>
      </c>
      <c r="BK124" s="186">
        <f>SUM(BK125:BK126)</f>
        <v>963.3599999999999</v>
      </c>
    </row>
    <row r="125" spans="1:65" s="2" customFormat="1" ht="24.2" customHeight="1">
      <c r="A125" s="28"/>
      <c r="B125" s="29"/>
      <c r="C125" s="189" t="s">
        <v>84</v>
      </c>
      <c r="D125" s="189" t="s">
        <v>149</v>
      </c>
      <c r="E125" s="190" t="s">
        <v>799</v>
      </c>
      <c r="F125" s="191" t="s">
        <v>800</v>
      </c>
      <c r="G125" s="192" t="s">
        <v>244</v>
      </c>
      <c r="H125" s="193">
        <v>4</v>
      </c>
      <c r="I125" s="194">
        <v>73.2</v>
      </c>
      <c r="J125" s="194">
        <f>ROUND(I125*H125,2)</f>
        <v>292.8</v>
      </c>
      <c r="K125" s="195"/>
      <c r="L125" s="33"/>
      <c r="M125" s="196" t="s">
        <v>1</v>
      </c>
      <c r="N125" s="197" t="s">
        <v>42</v>
      </c>
      <c r="O125" s="198">
        <v>0</v>
      </c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200" t="s">
        <v>153</v>
      </c>
      <c r="AT125" s="200" t="s">
        <v>149</v>
      </c>
      <c r="AU125" s="200" t="s">
        <v>154</v>
      </c>
      <c r="AY125" s="14" t="s">
        <v>147</v>
      </c>
      <c r="BE125" s="201">
        <f>IF(N125="základná",J125,0)</f>
        <v>0</v>
      </c>
      <c r="BF125" s="201">
        <f>IF(N125="znížená",J125,0)</f>
        <v>292.8</v>
      </c>
      <c r="BG125" s="201">
        <f>IF(N125="zákl. prenesená",J125,0)</f>
        <v>0</v>
      </c>
      <c r="BH125" s="201">
        <f>IF(N125="zníž. prenesená",J125,0)</f>
        <v>0</v>
      </c>
      <c r="BI125" s="201">
        <f>IF(N125="nulová",J125,0)</f>
        <v>0</v>
      </c>
      <c r="BJ125" s="14" t="s">
        <v>154</v>
      </c>
      <c r="BK125" s="201">
        <f>ROUND(I125*H125,2)</f>
        <v>292.8</v>
      </c>
      <c r="BL125" s="14" t="s">
        <v>153</v>
      </c>
      <c r="BM125" s="200" t="s">
        <v>154</v>
      </c>
    </row>
    <row r="126" spans="1:65" s="2" customFormat="1" ht="21.75" customHeight="1">
      <c r="A126" s="28"/>
      <c r="B126" s="29"/>
      <c r="C126" s="206" t="s">
        <v>154</v>
      </c>
      <c r="D126" s="206" t="s">
        <v>222</v>
      </c>
      <c r="E126" s="207" t="s">
        <v>801</v>
      </c>
      <c r="F126" s="208" t="s">
        <v>802</v>
      </c>
      <c r="G126" s="209" t="s">
        <v>244</v>
      </c>
      <c r="H126" s="210">
        <v>4</v>
      </c>
      <c r="I126" s="211">
        <v>167.64</v>
      </c>
      <c r="J126" s="211">
        <f>ROUND(I126*H126,2)</f>
        <v>670.56</v>
      </c>
      <c r="K126" s="212"/>
      <c r="L126" s="213"/>
      <c r="M126" s="214" t="s">
        <v>1</v>
      </c>
      <c r="N126" s="215" t="s">
        <v>42</v>
      </c>
      <c r="O126" s="198">
        <v>0</v>
      </c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200" t="s">
        <v>165</v>
      </c>
      <c r="AT126" s="200" t="s">
        <v>222</v>
      </c>
      <c r="AU126" s="200" t="s">
        <v>154</v>
      </c>
      <c r="AY126" s="14" t="s">
        <v>147</v>
      </c>
      <c r="BE126" s="201">
        <f>IF(N126="základná",J126,0)</f>
        <v>0</v>
      </c>
      <c r="BF126" s="201">
        <f>IF(N126="znížená",J126,0)</f>
        <v>670.56</v>
      </c>
      <c r="BG126" s="201">
        <f>IF(N126="zákl. prenesená",J126,0)</f>
        <v>0</v>
      </c>
      <c r="BH126" s="201">
        <f>IF(N126="zníž. prenesená",J126,0)</f>
        <v>0</v>
      </c>
      <c r="BI126" s="201">
        <f>IF(N126="nulová",J126,0)</f>
        <v>0</v>
      </c>
      <c r="BJ126" s="14" t="s">
        <v>154</v>
      </c>
      <c r="BK126" s="201">
        <f>ROUND(I126*H126,2)</f>
        <v>670.56</v>
      </c>
      <c r="BL126" s="14" t="s">
        <v>153</v>
      </c>
      <c r="BM126" s="200" t="s">
        <v>153</v>
      </c>
    </row>
    <row r="127" spans="1:65" s="12" customFormat="1" ht="22.9" customHeight="1">
      <c r="B127" s="174"/>
      <c r="C127" s="175"/>
      <c r="D127" s="176" t="s">
        <v>75</v>
      </c>
      <c r="E127" s="187" t="s">
        <v>197</v>
      </c>
      <c r="F127" s="187" t="s">
        <v>198</v>
      </c>
      <c r="G127" s="175"/>
      <c r="H127" s="175"/>
      <c r="I127" s="175"/>
      <c r="J127" s="188">
        <f>BK127</f>
        <v>467.64</v>
      </c>
      <c r="K127" s="175"/>
      <c r="L127" s="179"/>
      <c r="M127" s="180"/>
      <c r="N127" s="181"/>
      <c r="O127" s="181"/>
      <c r="P127" s="182">
        <f>P128</f>
        <v>0</v>
      </c>
      <c r="Q127" s="181"/>
      <c r="R127" s="182">
        <f>R128</f>
        <v>0</v>
      </c>
      <c r="S127" s="181"/>
      <c r="T127" s="183">
        <f>T128</f>
        <v>0</v>
      </c>
      <c r="AR127" s="184" t="s">
        <v>84</v>
      </c>
      <c r="AT127" s="185" t="s">
        <v>75</v>
      </c>
      <c r="AU127" s="185" t="s">
        <v>84</v>
      </c>
      <c r="AY127" s="184" t="s">
        <v>147</v>
      </c>
      <c r="BK127" s="186">
        <f>BK128</f>
        <v>467.64</v>
      </c>
    </row>
    <row r="128" spans="1:65" s="2" customFormat="1" ht="24.2" customHeight="1">
      <c r="A128" s="28"/>
      <c r="B128" s="29"/>
      <c r="C128" s="189" t="s">
        <v>158</v>
      </c>
      <c r="D128" s="189" t="s">
        <v>149</v>
      </c>
      <c r="E128" s="190" t="s">
        <v>648</v>
      </c>
      <c r="F128" s="191" t="s">
        <v>649</v>
      </c>
      <c r="G128" s="192" t="s">
        <v>195</v>
      </c>
      <c r="H128" s="193">
        <v>27</v>
      </c>
      <c r="I128" s="194">
        <v>17.32</v>
      </c>
      <c r="J128" s="194">
        <f>ROUND(I128*H128,2)</f>
        <v>467.64</v>
      </c>
      <c r="K128" s="195"/>
      <c r="L128" s="33"/>
      <c r="M128" s="196" t="s">
        <v>1</v>
      </c>
      <c r="N128" s="197" t="s">
        <v>42</v>
      </c>
      <c r="O128" s="198">
        <v>0</v>
      </c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200" t="s">
        <v>153</v>
      </c>
      <c r="AT128" s="200" t="s">
        <v>149</v>
      </c>
      <c r="AU128" s="200" t="s">
        <v>154</v>
      </c>
      <c r="AY128" s="14" t="s">
        <v>147</v>
      </c>
      <c r="BE128" s="201">
        <f>IF(N128="základná",J128,0)</f>
        <v>0</v>
      </c>
      <c r="BF128" s="201">
        <f>IF(N128="znížená",J128,0)</f>
        <v>467.64</v>
      </c>
      <c r="BG128" s="201">
        <f>IF(N128="zákl. prenesená",J128,0)</f>
        <v>0</v>
      </c>
      <c r="BH128" s="201">
        <f>IF(N128="zníž. prenesená",J128,0)</f>
        <v>0</v>
      </c>
      <c r="BI128" s="201">
        <f>IF(N128="nulová",J128,0)</f>
        <v>0</v>
      </c>
      <c r="BJ128" s="14" t="s">
        <v>154</v>
      </c>
      <c r="BK128" s="201">
        <f>ROUND(I128*H128,2)</f>
        <v>467.64</v>
      </c>
      <c r="BL128" s="14" t="s">
        <v>153</v>
      </c>
      <c r="BM128" s="200" t="s">
        <v>162</v>
      </c>
    </row>
    <row r="129" spans="1:65" s="12" customFormat="1" ht="25.9" customHeight="1">
      <c r="B129" s="174"/>
      <c r="C129" s="175"/>
      <c r="D129" s="176" t="s">
        <v>75</v>
      </c>
      <c r="E129" s="177" t="s">
        <v>222</v>
      </c>
      <c r="F129" s="177" t="s">
        <v>565</v>
      </c>
      <c r="G129" s="175"/>
      <c r="H129" s="175"/>
      <c r="I129" s="175"/>
      <c r="J129" s="178">
        <f>BK129</f>
        <v>17091.57</v>
      </c>
      <c r="K129" s="175"/>
      <c r="L129" s="179"/>
      <c r="M129" s="180"/>
      <c r="N129" s="181"/>
      <c r="O129" s="181"/>
      <c r="P129" s="182">
        <f>P130+P168</f>
        <v>0</v>
      </c>
      <c r="Q129" s="181"/>
      <c r="R129" s="182">
        <f>R130+R168</f>
        <v>0</v>
      </c>
      <c r="S129" s="181"/>
      <c r="T129" s="183">
        <f>T130+T168</f>
        <v>0</v>
      </c>
      <c r="AR129" s="184" t="s">
        <v>158</v>
      </c>
      <c r="AT129" s="185" t="s">
        <v>75</v>
      </c>
      <c r="AU129" s="185" t="s">
        <v>76</v>
      </c>
      <c r="AY129" s="184" t="s">
        <v>147</v>
      </c>
      <c r="BK129" s="186">
        <f>BK130+BK168</f>
        <v>17091.57</v>
      </c>
    </row>
    <row r="130" spans="1:65" s="12" customFormat="1" ht="22.9" customHeight="1">
      <c r="B130" s="174"/>
      <c r="C130" s="175"/>
      <c r="D130" s="176" t="s">
        <v>75</v>
      </c>
      <c r="E130" s="187" t="s">
        <v>650</v>
      </c>
      <c r="F130" s="187" t="s">
        <v>651</v>
      </c>
      <c r="G130" s="175"/>
      <c r="H130" s="175"/>
      <c r="I130" s="175"/>
      <c r="J130" s="188">
        <f>BK130</f>
        <v>10653.7</v>
      </c>
      <c r="K130" s="175"/>
      <c r="L130" s="179"/>
      <c r="M130" s="180"/>
      <c r="N130" s="181"/>
      <c r="O130" s="181"/>
      <c r="P130" s="182">
        <f>SUM(P131:P167)</f>
        <v>0</v>
      </c>
      <c r="Q130" s="181"/>
      <c r="R130" s="182">
        <f>SUM(R131:R167)</f>
        <v>0</v>
      </c>
      <c r="S130" s="181"/>
      <c r="T130" s="183">
        <f>SUM(T131:T167)</f>
        <v>0</v>
      </c>
      <c r="AR130" s="184" t="s">
        <v>158</v>
      </c>
      <c r="AT130" s="185" t="s">
        <v>75</v>
      </c>
      <c r="AU130" s="185" t="s">
        <v>84</v>
      </c>
      <c r="AY130" s="184" t="s">
        <v>147</v>
      </c>
      <c r="BK130" s="186">
        <f>SUM(BK131:BK167)</f>
        <v>10653.7</v>
      </c>
    </row>
    <row r="131" spans="1:65" s="2" customFormat="1" ht="24.2" customHeight="1">
      <c r="A131" s="28"/>
      <c r="B131" s="29"/>
      <c r="C131" s="189" t="s">
        <v>153</v>
      </c>
      <c r="D131" s="189" t="s">
        <v>149</v>
      </c>
      <c r="E131" s="190" t="s">
        <v>803</v>
      </c>
      <c r="F131" s="191" t="s">
        <v>804</v>
      </c>
      <c r="G131" s="192" t="s">
        <v>279</v>
      </c>
      <c r="H131" s="193">
        <v>5</v>
      </c>
      <c r="I131" s="194">
        <v>1.67</v>
      </c>
      <c r="J131" s="194">
        <f t="shared" ref="J131:J167" si="0">ROUND(I131*H131,2)</f>
        <v>8.35</v>
      </c>
      <c r="K131" s="195"/>
      <c r="L131" s="33"/>
      <c r="M131" s="196" t="s">
        <v>1</v>
      </c>
      <c r="N131" s="197" t="s">
        <v>42</v>
      </c>
      <c r="O131" s="198">
        <v>0</v>
      </c>
      <c r="P131" s="198">
        <f t="shared" ref="P131:P167" si="1">O131*H131</f>
        <v>0</v>
      </c>
      <c r="Q131" s="198">
        <v>0</v>
      </c>
      <c r="R131" s="198">
        <f t="shared" ref="R131:R167" si="2">Q131*H131</f>
        <v>0</v>
      </c>
      <c r="S131" s="198">
        <v>0</v>
      </c>
      <c r="T131" s="199">
        <f t="shared" ref="T131:T167" si="3"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0" t="s">
        <v>420</v>
      </c>
      <c r="AT131" s="200" t="s">
        <v>149</v>
      </c>
      <c r="AU131" s="200" t="s">
        <v>154</v>
      </c>
      <c r="AY131" s="14" t="s">
        <v>147</v>
      </c>
      <c r="BE131" s="201">
        <f t="shared" ref="BE131:BE167" si="4">IF(N131="základná",J131,0)</f>
        <v>0</v>
      </c>
      <c r="BF131" s="201">
        <f t="shared" ref="BF131:BF167" si="5">IF(N131="znížená",J131,0)</f>
        <v>8.35</v>
      </c>
      <c r="BG131" s="201">
        <f t="shared" ref="BG131:BG167" si="6">IF(N131="zákl. prenesená",J131,0)</f>
        <v>0</v>
      </c>
      <c r="BH131" s="201">
        <f t="shared" ref="BH131:BH167" si="7">IF(N131="zníž. prenesená",J131,0)</f>
        <v>0</v>
      </c>
      <c r="BI131" s="201">
        <f t="shared" ref="BI131:BI167" si="8">IF(N131="nulová",J131,0)</f>
        <v>0</v>
      </c>
      <c r="BJ131" s="14" t="s">
        <v>154</v>
      </c>
      <c r="BK131" s="201">
        <f t="shared" ref="BK131:BK167" si="9">ROUND(I131*H131,2)</f>
        <v>8.35</v>
      </c>
      <c r="BL131" s="14" t="s">
        <v>420</v>
      </c>
      <c r="BM131" s="200" t="s">
        <v>165</v>
      </c>
    </row>
    <row r="132" spans="1:65" s="2" customFormat="1" ht="16.5" customHeight="1">
      <c r="A132" s="28"/>
      <c r="B132" s="29"/>
      <c r="C132" s="206" t="s">
        <v>166</v>
      </c>
      <c r="D132" s="206" t="s">
        <v>222</v>
      </c>
      <c r="E132" s="207" t="s">
        <v>805</v>
      </c>
      <c r="F132" s="208" t="s">
        <v>806</v>
      </c>
      <c r="G132" s="209" t="s">
        <v>244</v>
      </c>
      <c r="H132" s="210">
        <v>3</v>
      </c>
      <c r="I132" s="211">
        <v>0.36</v>
      </c>
      <c r="J132" s="211">
        <f t="shared" si="0"/>
        <v>1.08</v>
      </c>
      <c r="K132" s="212"/>
      <c r="L132" s="213"/>
      <c r="M132" s="214" t="s">
        <v>1</v>
      </c>
      <c r="N132" s="215" t="s">
        <v>42</v>
      </c>
      <c r="O132" s="198">
        <v>0</v>
      </c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579</v>
      </c>
      <c r="AT132" s="200" t="s">
        <v>222</v>
      </c>
      <c r="AU132" s="200" t="s">
        <v>154</v>
      </c>
      <c r="AY132" s="14" t="s">
        <v>147</v>
      </c>
      <c r="BE132" s="201">
        <f t="shared" si="4"/>
        <v>0</v>
      </c>
      <c r="BF132" s="201">
        <f t="shared" si="5"/>
        <v>1.08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4" t="s">
        <v>154</v>
      </c>
      <c r="BK132" s="201">
        <f t="shared" si="9"/>
        <v>1.08</v>
      </c>
      <c r="BL132" s="14" t="s">
        <v>420</v>
      </c>
      <c r="BM132" s="200" t="s">
        <v>110</v>
      </c>
    </row>
    <row r="133" spans="1:65" s="2" customFormat="1" ht="16.5" customHeight="1">
      <c r="A133" s="28"/>
      <c r="B133" s="29"/>
      <c r="C133" s="206" t="s">
        <v>162</v>
      </c>
      <c r="D133" s="206" t="s">
        <v>222</v>
      </c>
      <c r="E133" s="207" t="s">
        <v>807</v>
      </c>
      <c r="F133" s="208" t="s">
        <v>808</v>
      </c>
      <c r="G133" s="209" t="s">
        <v>279</v>
      </c>
      <c r="H133" s="210">
        <v>5</v>
      </c>
      <c r="I133" s="211">
        <v>0.88</v>
      </c>
      <c r="J133" s="211">
        <f t="shared" si="0"/>
        <v>4.4000000000000004</v>
      </c>
      <c r="K133" s="212"/>
      <c r="L133" s="213"/>
      <c r="M133" s="214" t="s">
        <v>1</v>
      </c>
      <c r="N133" s="215" t="s">
        <v>42</v>
      </c>
      <c r="O133" s="198">
        <v>0</v>
      </c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579</v>
      </c>
      <c r="AT133" s="200" t="s">
        <v>222</v>
      </c>
      <c r="AU133" s="200" t="s">
        <v>154</v>
      </c>
      <c r="AY133" s="14" t="s">
        <v>147</v>
      </c>
      <c r="BE133" s="201">
        <f t="shared" si="4"/>
        <v>0</v>
      </c>
      <c r="BF133" s="201">
        <f t="shared" si="5"/>
        <v>4.4000000000000004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4" t="s">
        <v>154</v>
      </c>
      <c r="BK133" s="201">
        <f t="shared" si="9"/>
        <v>4.4000000000000004</v>
      </c>
      <c r="BL133" s="14" t="s">
        <v>420</v>
      </c>
      <c r="BM133" s="200" t="s">
        <v>171</v>
      </c>
    </row>
    <row r="134" spans="1:65" s="2" customFormat="1" ht="24.2" customHeight="1">
      <c r="A134" s="28"/>
      <c r="B134" s="29"/>
      <c r="C134" s="189" t="s">
        <v>172</v>
      </c>
      <c r="D134" s="189" t="s">
        <v>149</v>
      </c>
      <c r="E134" s="190" t="s">
        <v>809</v>
      </c>
      <c r="F134" s="191" t="s">
        <v>810</v>
      </c>
      <c r="G134" s="192" t="s">
        <v>279</v>
      </c>
      <c r="H134" s="193">
        <v>12</v>
      </c>
      <c r="I134" s="194">
        <v>1.78</v>
      </c>
      <c r="J134" s="194">
        <f t="shared" si="0"/>
        <v>21.36</v>
      </c>
      <c r="K134" s="195"/>
      <c r="L134" s="33"/>
      <c r="M134" s="196" t="s">
        <v>1</v>
      </c>
      <c r="N134" s="197" t="s">
        <v>42</v>
      </c>
      <c r="O134" s="198">
        <v>0</v>
      </c>
      <c r="P134" s="198">
        <f t="shared" si="1"/>
        <v>0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00" t="s">
        <v>420</v>
      </c>
      <c r="AT134" s="200" t="s">
        <v>149</v>
      </c>
      <c r="AU134" s="200" t="s">
        <v>154</v>
      </c>
      <c r="AY134" s="14" t="s">
        <v>147</v>
      </c>
      <c r="BE134" s="201">
        <f t="shared" si="4"/>
        <v>0</v>
      </c>
      <c r="BF134" s="201">
        <f t="shared" si="5"/>
        <v>21.36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4" t="s">
        <v>154</v>
      </c>
      <c r="BK134" s="201">
        <f t="shared" si="9"/>
        <v>21.36</v>
      </c>
      <c r="BL134" s="14" t="s">
        <v>420</v>
      </c>
      <c r="BM134" s="200" t="s">
        <v>116</v>
      </c>
    </row>
    <row r="135" spans="1:65" s="2" customFormat="1" ht="16.5" customHeight="1">
      <c r="A135" s="28"/>
      <c r="B135" s="29"/>
      <c r="C135" s="206" t="s">
        <v>165</v>
      </c>
      <c r="D135" s="206" t="s">
        <v>222</v>
      </c>
      <c r="E135" s="207" t="s">
        <v>811</v>
      </c>
      <c r="F135" s="208" t="s">
        <v>812</v>
      </c>
      <c r="G135" s="209" t="s">
        <v>244</v>
      </c>
      <c r="H135" s="210">
        <v>6</v>
      </c>
      <c r="I135" s="211">
        <v>0.66</v>
      </c>
      <c r="J135" s="211">
        <f t="shared" si="0"/>
        <v>3.96</v>
      </c>
      <c r="K135" s="212"/>
      <c r="L135" s="213"/>
      <c r="M135" s="214" t="s">
        <v>1</v>
      </c>
      <c r="N135" s="215" t="s">
        <v>42</v>
      </c>
      <c r="O135" s="198">
        <v>0</v>
      </c>
      <c r="P135" s="198">
        <f t="shared" si="1"/>
        <v>0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579</v>
      </c>
      <c r="AT135" s="200" t="s">
        <v>222</v>
      </c>
      <c r="AU135" s="200" t="s">
        <v>154</v>
      </c>
      <c r="AY135" s="14" t="s">
        <v>147</v>
      </c>
      <c r="BE135" s="201">
        <f t="shared" si="4"/>
        <v>0</v>
      </c>
      <c r="BF135" s="201">
        <f t="shared" si="5"/>
        <v>3.96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4" t="s">
        <v>154</v>
      </c>
      <c r="BK135" s="201">
        <f t="shared" si="9"/>
        <v>3.96</v>
      </c>
      <c r="BL135" s="14" t="s">
        <v>420</v>
      </c>
      <c r="BM135" s="200" t="s">
        <v>177</v>
      </c>
    </row>
    <row r="136" spans="1:65" s="2" customFormat="1" ht="16.5" customHeight="1">
      <c r="A136" s="28"/>
      <c r="B136" s="29"/>
      <c r="C136" s="206" t="s">
        <v>178</v>
      </c>
      <c r="D136" s="206" t="s">
        <v>222</v>
      </c>
      <c r="E136" s="207" t="s">
        <v>813</v>
      </c>
      <c r="F136" s="208" t="s">
        <v>814</v>
      </c>
      <c r="G136" s="209" t="s">
        <v>279</v>
      </c>
      <c r="H136" s="210">
        <v>12</v>
      </c>
      <c r="I136" s="211">
        <v>1.52</v>
      </c>
      <c r="J136" s="211">
        <f t="shared" si="0"/>
        <v>18.239999999999998</v>
      </c>
      <c r="K136" s="212"/>
      <c r="L136" s="213"/>
      <c r="M136" s="214" t="s">
        <v>1</v>
      </c>
      <c r="N136" s="215" t="s">
        <v>42</v>
      </c>
      <c r="O136" s="198">
        <v>0</v>
      </c>
      <c r="P136" s="198">
        <f t="shared" si="1"/>
        <v>0</v>
      </c>
      <c r="Q136" s="198">
        <v>0</v>
      </c>
      <c r="R136" s="198">
        <f t="shared" si="2"/>
        <v>0</v>
      </c>
      <c r="S136" s="198">
        <v>0</v>
      </c>
      <c r="T136" s="19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579</v>
      </c>
      <c r="AT136" s="200" t="s">
        <v>222</v>
      </c>
      <c r="AU136" s="200" t="s">
        <v>154</v>
      </c>
      <c r="AY136" s="14" t="s">
        <v>147</v>
      </c>
      <c r="BE136" s="201">
        <f t="shared" si="4"/>
        <v>0</v>
      </c>
      <c r="BF136" s="201">
        <f t="shared" si="5"/>
        <v>18.239999999999998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4" t="s">
        <v>154</v>
      </c>
      <c r="BK136" s="201">
        <f t="shared" si="9"/>
        <v>18.239999999999998</v>
      </c>
      <c r="BL136" s="14" t="s">
        <v>420</v>
      </c>
      <c r="BM136" s="200" t="s">
        <v>181</v>
      </c>
    </row>
    <row r="137" spans="1:65" s="2" customFormat="1" ht="24.2" customHeight="1">
      <c r="A137" s="28"/>
      <c r="B137" s="29"/>
      <c r="C137" s="189" t="s">
        <v>110</v>
      </c>
      <c r="D137" s="189" t="s">
        <v>149</v>
      </c>
      <c r="E137" s="190" t="s">
        <v>652</v>
      </c>
      <c r="F137" s="191" t="s">
        <v>653</v>
      </c>
      <c r="G137" s="192" t="s">
        <v>279</v>
      </c>
      <c r="H137" s="193">
        <v>25</v>
      </c>
      <c r="I137" s="194">
        <v>4.07</v>
      </c>
      <c r="J137" s="194">
        <f t="shared" si="0"/>
        <v>101.75</v>
      </c>
      <c r="K137" s="195"/>
      <c r="L137" s="33"/>
      <c r="M137" s="196" t="s">
        <v>1</v>
      </c>
      <c r="N137" s="197" t="s">
        <v>42</v>
      </c>
      <c r="O137" s="198">
        <v>0</v>
      </c>
      <c r="P137" s="198">
        <f t="shared" si="1"/>
        <v>0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420</v>
      </c>
      <c r="AT137" s="200" t="s">
        <v>149</v>
      </c>
      <c r="AU137" s="200" t="s">
        <v>154</v>
      </c>
      <c r="AY137" s="14" t="s">
        <v>147</v>
      </c>
      <c r="BE137" s="201">
        <f t="shared" si="4"/>
        <v>0</v>
      </c>
      <c r="BF137" s="201">
        <f t="shared" si="5"/>
        <v>101.75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4" t="s">
        <v>154</v>
      </c>
      <c r="BK137" s="201">
        <f t="shared" si="9"/>
        <v>101.75</v>
      </c>
      <c r="BL137" s="14" t="s">
        <v>420</v>
      </c>
      <c r="BM137" s="200" t="s">
        <v>7</v>
      </c>
    </row>
    <row r="138" spans="1:65" s="2" customFormat="1" ht="16.5" customHeight="1">
      <c r="A138" s="28"/>
      <c r="B138" s="29"/>
      <c r="C138" s="206" t="s">
        <v>113</v>
      </c>
      <c r="D138" s="206" t="s">
        <v>222</v>
      </c>
      <c r="E138" s="207" t="s">
        <v>654</v>
      </c>
      <c r="F138" s="208" t="s">
        <v>655</v>
      </c>
      <c r="G138" s="209" t="s">
        <v>279</v>
      </c>
      <c r="H138" s="210">
        <v>25</v>
      </c>
      <c r="I138" s="211">
        <v>27</v>
      </c>
      <c r="J138" s="211">
        <f t="shared" si="0"/>
        <v>675</v>
      </c>
      <c r="K138" s="212"/>
      <c r="L138" s="213"/>
      <c r="M138" s="214" t="s">
        <v>1</v>
      </c>
      <c r="N138" s="215" t="s">
        <v>42</v>
      </c>
      <c r="O138" s="198">
        <v>0</v>
      </c>
      <c r="P138" s="198">
        <f t="shared" si="1"/>
        <v>0</v>
      </c>
      <c r="Q138" s="198">
        <v>0</v>
      </c>
      <c r="R138" s="198">
        <f t="shared" si="2"/>
        <v>0</v>
      </c>
      <c r="S138" s="198">
        <v>0</v>
      </c>
      <c r="T138" s="19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00" t="s">
        <v>579</v>
      </c>
      <c r="AT138" s="200" t="s">
        <v>222</v>
      </c>
      <c r="AU138" s="200" t="s">
        <v>154</v>
      </c>
      <c r="AY138" s="14" t="s">
        <v>147</v>
      </c>
      <c r="BE138" s="201">
        <f t="shared" si="4"/>
        <v>0</v>
      </c>
      <c r="BF138" s="201">
        <f t="shared" si="5"/>
        <v>675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4" t="s">
        <v>154</v>
      </c>
      <c r="BK138" s="201">
        <f t="shared" si="9"/>
        <v>675</v>
      </c>
      <c r="BL138" s="14" t="s">
        <v>420</v>
      </c>
      <c r="BM138" s="200" t="s">
        <v>186</v>
      </c>
    </row>
    <row r="139" spans="1:65" s="2" customFormat="1" ht="16.5" customHeight="1">
      <c r="A139" s="28"/>
      <c r="B139" s="29"/>
      <c r="C139" s="206" t="s">
        <v>171</v>
      </c>
      <c r="D139" s="206" t="s">
        <v>222</v>
      </c>
      <c r="E139" s="207" t="s">
        <v>656</v>
      </c>
      <c r="F139" s="208" t="s">
        <v>657</v>
      </c>
      <c r="G139" s="209" t="s">
        <v>244</v>
      </c>
      <c r="H139" s="210">
        <v>12</v>
      </c>
      <c r="I139" s="211">
        <v>34.1</v>
      </c>
      <c r="J139" s="211">
        <f t="shared" si="0"/>
        <v>409.2</v>
      </c>
      <c r="K139" s="212"/>
      <c r="L139" s="213"/>
      <c r="M139" s="214" t="s">
        <v>1</v>
      </c>
      <c r="N139" s="215" t="s">
        <v>42</v>
      </c>
      <c r="O139" s="198">
        <v>0</v>
      </c>
      <c r="P139" s="198">
        <f t="shared" si="1"/>
        <v>0</v>
      </c>
      <c r="Q139" s="198">
        <v>0</v>
      </c>
      <c r="R139" s="198">
        <f t="shared" si="2"/>
        <v>0</v>
      </c>
      <c r="S139" s="198">
        <v>0</v>
      </c>
      <c r="T139" s="19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579</v>
      </c>
      <c r="AT139" s="200" t="s">
        <v>222</v>
      </c>
      <c r="AU139" s="200" t="s">
        <v>154</v>
      </c>
      <c r="AY139" s="14" t="s">
        <v>147</v>
      </c>
      <c r="BE139" s="201">
        <f t="shared" si="4"/>
        <v>0</v>
      </c>
      <c r="BF139" s="201">
        <f t="shared" si="5"/>
        <v>409.2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4" t="s">
        <v>154</v>
      </c>
      <c r="BK139" s="201">
        <f t="shared" si="9"/>
        <v>409.2</v>
      </c>
      <c r="BL139" s="14" t="s">
        <v>420</v>
      </c>
      <c r="BM139" s="200" t="s">
        <v>190</v>
      </c>
    </row>
    <row r="140" spans="1:65" s="2" customFormat="1" ht="16.5" customHeight="1">
      <c r="A140" s="28"/>
      <c r="B140" s="29"/>
      <c r="C140" s="206" t="s">
        <v>192</v>
      </c>
      <c r="D140" s="206" t="s">
        <v>222</v>
      </c>
      <c r="E140" s="207" t="s">
        <v>658</v>
      </c>
      <c r="F140" s="208" t="s">
        <v>659</v>
      </c>
      <c r="G140" s="209" t="s">
        <v>244</v>
      </c>
      <c r="H140" s="210">
        <v>12</v>
      </c>
      <c r="I140" s="211">
        <v>1.45</v>
      </c>
      <c r="J140" s="211">
        <f t="shared" si="0"/>
        <v>17.399999999999999</v>
      </c>
      <c r="K140" s="212"/>
      <c r="L140" s="213"/>
      <c r="M140" s="214" t="s">
        <v>1</v>
      </c>
      <c r="N140" s="215" t="s">
        <v>42</v>
      </c>
      <c r="O140" s="198">
        <v>0</v>
      </c>
      <c r="P140" s="198">
        <f t="shared" si="1"/>
        <v>0</v>
      </c>
      <c r="Q140" s="198">
        <v>0</v>
      </c>
      <c r="R140" s="198">
        <f t="shared" si="2"/>
        <v>0</v>
      </c>
      <c r="S140" s="198">
        <v>0</v>
      </c>
      <c r="T140" s="19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00" t="s">
        <v>579</v>
      </c>
      <c r="AT140" s="200" t="s">
        <v>222</v>
      </c>
      <c r="AU140" s="200" t="s">
        <v>154</v>
      </c>
      <c r="AY140" s="14" t="s">
        <v>147</v>
      </c>
      <c r="BE140" s="201">
        <f t="shared" si="4"/>
        <v>0</v>
      </c>
      <c r="BF140" s="201">
        <f t="shared" si="5"/>
        <v>17.399999999999999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4" t="s">
        <v>154</v>
      </c>
      <c r="BK140" s="201">
        <f t="shared" si="9"/>
        <v>17.399999999999999</v>
      </c>
      <c r="BL140" s="14" t="s">
        <v>420</v>
      </c>
      <c r="BM140" s="200" t="s">
        <v>196</v>
      </c>
    </row>
    <row r="141" spans="1:65" s="2" customFormat="1" ht="33" customHeight="1">
      <c r="A141" s="28"/>
      <c r="B141" s="29"/>
      <c r="C141" s="189" t="s">
        <v>116</v>
      </c>
      <c r="D141" s="189" t="s">
        <v>149</v>
      </c>
      <c r="E141" s="190" t="s">
        <v>815</v>
      </c>
      <c r="F141" s="191" t="s">
        <v>816</v>
      </c>
      <c r="G141" s="192" t="s">
        <v>244</v>
      </c>
      <c r="H141" s="193">
        <v>4</v>
      </c>
      <c r="I141" s="194">
        <v>81.599999999999994</v>
      </c>
      <c r="J141" s="194">
        <f t="shared" si="0"/>
        <v>326.39999999999998</v>
      </c>
      <c r="K141" s="195"/>
      <c r="L141" s="33"/>
      <c r="M141" s="196" t="s">
        <v>1</v>
      </c>
      <c r="N141" s="197" t="s">
        <v>42</v>
      </c>
      <c r="O141" s="198">
        <v>0</v>
      </c>
      <c r="P141" s="198">
        <f t="shared" si="1"/>
        <v>0</v>
      </c>
      <c r="Q141" s="198">
        <v>0</v>
      </c>
      <c r="R141" s="198">
        <f t="shared" si="2"/>
        <v>0</v>
      </c>
      <c r="S141" s="198">
        <v>0</v>
      </c>
      <c r="T141" s="19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420</v>
      </c>
      <c r="AT141" s="200" t="s">
        <v>149</v>
      </c>
      <c r="AU141" s="200" t="s">
        <v>154</v>
      </c>
      <c r="AY141" s="14" t="s">
        <v>147</v>
      </c>
      <c r="BE141" s="201">
        <f t="shared" si="4"/>
        <v>0</v>
      </c>
      <c r="BF141" s="201">
        <f t="shared" si="5"/>
        <v>326.39999999999998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14" t="s">
        <v>154</v>
      </c>
      <c r="BK141" s="201">
        <f t="shared" si="9"/>
        <v>326.39999999999998</v>
      </c>
      <c r="BL141" s="14" t="s">
        <v>420</v>
      </c>
      <c r="BM141" s="200" t="s">
        <v>201</v>
      </c>
    </row>
    <row r="142" spans="1:65" s="2" customFormat="1" ht="16.5" customHeight="1">
      <c r="A142" s="28"/>
      <c r="B142" s="29"/>
      <c r="C142" s="206" t="s">
        <v>203</v>
      </c>
      <c r="D142" s="206" t="s">
        <v>222</v>
      </c>
      <c r="E142" s="207" t="s">
        <v>817</v>
      </c>
      <c r="F142" s="208" t="s">
        <v>818</v>
      </c>
      <c r="G142" s="209" t="s">
        <v>244</v>
      </c>
      <c r="H142" s="210">
        <v>4</v>
      </c>
      <c r="I142" s="211">
        <v>419.4</v>
      </c>
      <c r="J142" s="211">
        <f t="shared" si="0"/>
        <v>1677.6</v>
      </c>
      <c r="K142" s="212"/>
      <c r="L142" s="213"/>
      <c r="M142" s="214" t="s">
        <v>1</v>
      </c>
      <c r="N142" s="215" t="s">
        <v>42</v>
      </c>
      <c r="O142" s="198">
        <v>0</v>
      </c>
      <c r="P142" s="198">
        <f t="shared" si="1"/>
        <v>0</v>
      </c>
      <c r="Q142" s="198">
        <v>0</v>
      </c>
      <c r="R142" s="198">
        <f t="shared" si="2"/>
        <v>0</v>
      </c>
      <c r="S142" s="198">
        <v>0</v>
      </c>
      <c r="T142" s="19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579</v>
      </c>
      <c r="AT142" s="200" t="s">
        <v>222</v>
      </c>
      <c r="AU142" s="200" t="s">
        <v>154</v>
      </c>
      <c r="AY142" s="14" t="s">
        <v>147</v>
      </c>
      <c r="BE142" s="201">
        <f t="shared" si="4"/>
        <v>0</v>
      </c>
      <c r="BF142" s="201">
        <f t="shared" si="5"/>
        <v>1677.6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14" t="s">
        <v>154</v>
      </c>
      <c r="BK142" s="201">
        <f t="shared" si="9"/>
        <v>1677.6</v>
      </c>
      <c r="BL142" s="14" t="s">
        <v>420</v>
      </c>
      <c r="BM142" s="200" t="s">
        <v>207</v>
      </c>
    </row>
    <row r="143" spans="1:65" s="2" customFormat="1" ht="24.2" customHeight="1">
      <c r="A143" s="28"/>
      <c r="B143" s="29"/>
      <c r="C143" s="189" t="s">
        <v>177</v>
      </c>
      <c r="D143" s="189" t="s">
        <v>149</v>
      </c>
      <c r="E143" s="190" t="s">
        <v>664</v>
      </c>
      <c r="F143" s="191" t="s">
        <v>665</v>
      </c>
      <c r="G143" s="192" t="s">
        <v>244</v>
      </c>
      <c r="H143" s="193">
        <v>30</v>
      </c>
      <c r="I143" s="194">
        <v>2.69</v>
      </c>
      <c r="J143" s="194">
        <f t="shared" si="0"/>
        <v>80.7</v>
      </c>
      <c r="K143" s="195"/>
      <c r="L143" s="33"/>
      <c r="M143" s="196" t="s">
        <v>1</v>
      </c>
      <c r="N143" s="197" t="s">
        <v>42</v>
      </c>
      <c r="O143" s="198">
        <v>0</v>
      </c>
      <c r="P143" s="198">
        <f t="shared" si="1"/>
        <v>0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420</v>
      </c>
      <c r="AT143" s="200" t="s">
        <v>149</v>
      </c>
      <c r="AU143" s="200" t="s">
        <v>154</v>
      </c>
      <c r="AY143" s="14" t="s">
        <v>147</v>
      </c>
      <c r="BE143" s="201">
        <f t="shared" si="4"/>
        <v>0</v>
      </c>
      <c r="BF143" s="201">
        <f t="shared" si="5"/>
        <v>80.7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14" t="s">
        <v>154</v>
      </c>
      <c r="BK143" s="201">
        <f t="shared" si="9"/>
        <v>80.7</v>
      </c>
      <c r="BL143" s="14" t="s">
        <v>420</v>
      </c>
      <c r="BM143" s="200" t="s">
        <v>245</v>
      </c>
    </row>
    <row r="144" spans="1:65" s="2" customFormat="1" ht="16.5" customHeight="1">
      <c r="A144" s="28"/>
      <c r="B144" s="29"/>
      <c r="C144" s="206" t="s">
        <v>246</v>
      </c>
      <c r="D144" s="206" t="s">
        <v>222</v>
      </c>
      <c r="E144" s="207" t="s">
        <v>666</v>
      </c>
      <c r="F144" s="208" t="s">
        <v>667</v>
      </c>
      <c r="G144" s="209" t="s">
        <v>244</v>
      </c>
      <c r="H144" s="210">
        <v>30</v>
      </c>
      <c r="I144" s="211">
        <v>0.54</v>
      </c>
      <c r="J144" s="211">
        <f t="shared" si="0"/>
        <v>16.2</v>
      </c>
      <c r="K144" s="212"/>
      <c r="L144" s="213"/>
      <c r="M144" s="214" t="s">
        <v>1</v>
      </c>
      <c r="N144" s="215" t="s">
        <v>42</v>
      </c>
      <c r="O144" s="198">
        <v>0</v>
      </c>
      <c r="P144" s="198">
        <f t="shared" si="1"/>
        <v>0</v>
      </c>
      <c r="Q144" s="198">
        <v>0</v>
      </c>
      <c r="R144" s="198">
        <f t="shared" si="2"/>
        <v>0</v>
      </c>
      <c r="S144" s="198">
        <v>0</v>
      </c>
      <c r="T144" s="19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579</v>
      </c>
      <c r="AT144" s="200" t="s">
        <v>222</v>
      </c>
      <c r="AU144" s="200" t="s">
        <v>154</v>
      </c>
      <c r="AY144" s="14" t="s">
        <v>147</v>
      </c>
      <c r="BE144" s="201">
        <f t="shared" si="4"/>
        <v>0</v>
      </c>
      <c r="BF144" s="201">
        <f t="shared" si="5"/>
        <v>16.2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14" t="s">
        <v>154</v>
      </c>
      <c r="BK144" s="201">
        <f t="shared" si="9"/>
        <v>16.2</v>
      </c>
      <c r="BL144" s="14" t="s">
        <v>420</v>
      </c>
      <c r="BM144" s="200" t="s">
        <v>249</v>
      </c>
    </row>
    <row r="145" spans="1:65" s="2" customFormat="1" ht="21.75" customHeight="1">
      <c r="A145" s="28"/>
      <c r="B145" s="29"/>
      <c r="C145" s="189" t="s">
        <v>181</v>
      </c>
      <c r="D145" s="189" t="s">
        <v>149</v>
      </c>
      <c r="E145" s="190" t="s">
        <v>819</v>
      </c>
      <c r="F145" s="191" t="s">
        <v>820</v>
      </c>
      <c r="G145" s="192" t="s">
        <v>244</v>
      </c>
      <c r="H145" s="193">
        <v>1</v>
      </c>
      <c r="I145" s="194">
        <v>28.8</v>
      </c>
      <c r="J145" s="194">
        <f t="shared" si="0"/>
        <v>28.8</v>
      </c>
      <c r="K145" s="195"/>
      <c r="L145" s="33"/>
      <c r="M145" s="196" t="s">
        <v>1</v>
      </c>
      <c r="N145" s="197" t="s">
        <v>42</v>
      </c>
      <c r="O145" s="198">
        <v>0</v>
      </c>
      <c r="P145" s="198">
        <f t="shared" si="1"/>
        <v>0</v>
      </c>
      <c r="Q145" s="198">
        <v>0</v>
      </c>
      <c r="R145" s="198">
        <f t="shared" si="2"/>
        <v>0</v>
      </c>
      <c r="S145" s="198">
        <v>0</v>
      </c>
      <c r="T145" s="19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00" t="s">
        <v>420</v>
      </c>
      <c r="AT145" s="200" t="s">
        <v>149</v>
      </c>
      <c r="AU145" s="200" t="s">
        <v>154</v>
      </c>
      <c r="AY145" s="14" t="s">
        <v>147</v>
      </c>
      <c r="BE145" s="201">
        <f t="shared" si="4"/>
        <v>0</v>
      </c>
      <c r="BF145" s="201">
        <f t="shared" si="5"/>
        <v>28.8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14" t="s">
        <v>154</v>
      </c>
      <c r="BK145" s="201">
        <f t="shared" si="9"/>
        <v>28.8</v>
      </c>
      <c r="BL145" s="14" t="s">
        <v>420</v>
      </c>
      <c r="BM145" s="200" t="s">
        <v>252</v>
      </c>
    </row>
    <row r="146" spans="1:65" s="2" customFormat="1" ht="21.75" customHeight="1">
      <c r="A146" s="28"/>
      <c r="B146" s="29"/>
      <c r="C146" s="206" t="s">
        <v>253</v>
      </c>
      <c r="D146" s="206" t="s">
        <v>222</v>
      </c>
      <c r="E146" s="207" t="s">
        <v>821</v>
      </c>
      <c r="F146" s="208" t="s">
        <v>822</v>
      </c>
      <c r="G146" s="209" t="s">
        <v>244</v>
      </c>
      <c r="H146" s="210">
        <v>1</v>
      </c>
      <c r="I146" s="211">
        <v>420</v>
      </c>
      <c r="J146" s="211">
        <f t="shared" si="0"/>
        <v>420</v>
      </c>
      <c r="K146" s="212"/>
      <c r="L146" s="213"/>
      <c r="M146" s="214" t="s">
        <v>1</v>
      </c>
      <c r="N146" s="215" t="s">
        <v>42</v>
      </c>
      <c r="O146" s="198">
        <v>0</v>
      </c>
      <c r="P146" s="198">
        <f t="shared" si="1"/>
        <v>0</v>
      </c>
      <c r="Q146" s="198">
        <v>0</v>
      </c>
      <c r="R146" s="198">
        <f t="shared" si="2"/>
        <v>0</v>
      </c>
      <c r="S146" s="198">
        <v>0</v>
      </c>
      <c r="T146" s="19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00" t="s">
        <v>579</v>
      </c>
      <c r="AT146" s="200" t="s">
        <v>222</v>
      </c>
      <c r="AU146" s="200" t="s">
        <v>154</v>
      </c>
      <c r="AY146" s="14" t="s">
        <v>147</v>
      </c>
      <c r="BE146" s="201">
        <f t="shared" si="4"/>
        <v>0</v>
      </c>
      <c r="BF146" s="201">
        <f t="shared" si="5"/>
        <v>420</v>
      </c>
      <c r="BG146" s="201">
        <f t="shared" si="6"/>
        <v>0</v>
      </c>
      <c r="BH146" s="201">
        <f t="shared" si="7"/>
        <v>0</v>
      </c>
      <c r="BI146" s="201">
        <f t="shared" si="8"/>
        <v>0</v>
      </c>
      <c r="BJ146" s="14" t="s">
        <v>154</v>
      </c>
      <c r="BK146" s="201">
        <f t="shared" si="9"/>
        <v>420</v>
      </c>
      <c r="BL146" s="14" t="s">
        <v>420</v>
      </c>
      <c r="BM146" s="200" t="s">
        <v>256</v>
      </c>
    </row>
    <row r="147" spans="1:65" s="2" customFormat="1" ht="16.5" customHeight="1">
      <c r="A147" s="28"/>
      <c r="B147" s="29"/>
      <c r="C147" s="189" t="s">
        <v>7</v>
      </c>
      <c r="D147" s="189" t="s">
        <v>149</v>
      </c>
      <c r="E147" s="190" t="s">
        <v>823</v>
      </c>
      <c r="F147" s="191" t="s">
        <v>824</v>
      </c>
      <c r="G147" s="192" t="s">
        <v>244</v>
      </c>
      <c r="H147" s="193">
        <v>1</v>
      </c>
      <c r="I147" s="194">
        <v>26.4</v>
      </c>
      <c r="J147" s="194">
        <f t="shared" si="0"/>
        <v>26.4</v>
      </c>
      <c r="K147" s="195"/>
      <c r="L147" s="33"/>
      <c r="M147" s="196" t="s">
        <v>1</v>
      </c>
      <c r="N147" s="197" t="s">
        <v>42</v>
      </c>
      <c r="O147" s="198">
        <v>0</v>
      </c>
      <c r="P147" s="198">
        <f t="shared" si="1"/>
        <v>0</v>
      </c>
      <c r="Q147" s="198">
        <v>0</v>
      </c>
      <c r="R147" s="198">
        <f t="shared" si="2"/>
        <v>0</v>
      </c>
      <c r="S147" s="198">
        <v>0</v>
      </c>
      <c r="T147" s="19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420</v>
      </c>
      <c r="AT147" s="200" t="s">
        <v>149</v>
      </c>
      <c r="AU147" s="200" t="s">
        <v>154</v>
      </c>
      <c r="AY147" s="14" t="s">
        <v>147</v>
      </c>
      <c r="BE147" s="201">
        <f t="shared" si="4"/>
        <v>0</v>
      </c>
      <c r="BF147" s="201">
        <f t="shared" si="5"/>
        <v>26.4</v>
      </c>
      <c r="BG147" s="201">
        <f t="shared" si="6"/>
        <v>0</v>
      </c>
      <c r="BH147" s="201">
        <f t="shared" si="7"/>
        <v>0</v>
      </c>
      <c r="BI147" s="201">
        <f t="shared" si="8"/>
        <v>0</v>
      </c>
      <c r="BJ147" s="14" t="s">
        <v>154</v>
      </c>
      <c r="BK147" s="201">
        <f t="shared" si="9"/>
        <v>26.4</v>
      </c>
      <c r="BL147" s="14" t="s">
        <v>420</v>
      </c>
      <c r="BM147" s="200" t="s">
        <v>258</v>
      </c>
    </row>
    <row r="148" spans="1:65" s="2" customFormat="1" ht="16.5" customHeight="1">
      <c r="A148" s="28"/>
      <c r="B148" s="29"/>
      <c r="C148" s="206" t="s">
        <v>259</v>
      </c>
      <c r="D148" s="206" t="s">
        <v>222</v>
      </c>
      <c r="E148" s="207" t="s">
        <v>825</v>
      </c>
      <c r="F148" s="208" t="s">
        <v>826</v>
      </c>
      <c r="G148" s="209" t="s">
        <v>244</v>
      </c>
      <c r="H148" s="210">
        <v>1</v>
      </c>
      <c r="I148" s="211">
        <v>22.68</v>
      </c>
      <c r="J148" s="211">
        <f t="shared" si="0"/>
        <v>22.68</v>
      </c>
      <c r="K148" s="212"/>
      <c r="L148" s="213"/>
      <c r="M148" s="214" t="s">
        <v>1</v>
      </c>
      <c r="N148" s="215" t="s">
        <v>42</v>
      </c>
      <c r="O148" s="198">
        <v>0</v>
      </c>
      <c r="P148" s="198">
        <f t="shared" si="1"/>
        <v>0</v>
      </c>
      <c r="Q148" s="198">
        <v>0</v>
      </c>
      <c r="R148" s="198">
        <f t="shared" si="2"/>
        <v>0</v>
      </c>
      <c r="S148" s="198">
        <v>0</v>
      </c>
      <c r="T148" s="19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00" t="s">
        <v>579</v>
      </c>
      <c r="AT148" s="200" t="s">
        <v>222</v>
      </c>
      <c r="AU148" s="200" t="s">
        <v>154</v>
      </c>
      <c r="AY148" s="14" t="s">
        <v>147</v>
      </c>
      <c r="BE148" s="201">
        <f t="shared" si="4"/>
        <v>0</v>
      </c>
      <c r="BF148" s="201">
        <f t="shared" si="5"/>
        <v>22.68</v>
      </c>
      <c r="BG148" s="201">
        <f t="shared" si="6"/>
        <v>0</v>
      </c>
      <c r="BH148" s="201">
        <f t="shared" si="7"/>
        <v>0</v>
      </c>
      <c r="BI148" s="201">
        <f t="shared" si="8"/>
        <v>0</v>
      </c>
      <c r="BJ148" s="14" t="s">
        <v>154</v>
      </c>
      <c r="BK148" s="201">
        <f t="shared" si="9"/>
        <v>22.68</v>
      </c>
      <c r="BL148" s="14" t="s">
        <v>420</v>
      </c>
      <c r="BM148" s="200" t="s">
        <v>262</v>
      </c>
    </row>
    <row r="149" spans="1:65" s="2" customFormat="1" ht="24.2" customHeight="1">
      <c r="A149" s="28"/>
      <c r="B149" s="29"/>
      <c r="C149" s="189" t="s">
        <v>186</v>
      </c>
      <c r="D149" s="189" t="s">
        <v>149</v>
      </c>
      <c r="E149" s="190" t="s">
        <v>827</v>
      </c>
      <c r="F149" s="191" t="s">
        <v>828</v>
      </c>
      <c r="G149" s="192" t="s">
        <v>244</v>
      </c>
      <c r="H149" s="193">
        <v>6</v>
      </c>
      <c r="I149" s="194">
        <v>61.48</v>
      </c>
      <c r="J149" s="194">
        <f t="shared" si="0"/>
        <v>368.88</v>
      </c>
      <c r="K149" s="195"/>
      <c r="L149" s="33"/>
      <c r="M149" s="196" t="s">
        <v>1</v>
      </c>
      <c r="N149" s="197" t="s">
        <v>42</v>
      </c>
      <c r="O149" s="198">
        <v>0</v>
      </c>
      <c r="P149" s="198">
        <f t="shared" si="1"/>
        <v>0</v>
      </c>
      <c r="Q149" s="198">
        <v>0</v>
      </c>
      <c r="R149" s="198">
        <f t="shared" si="2"/>
        <v>0</v>
      </c>
      <c r="S149" s="198">
        <v>0</v>
      </c>
      <c r="T149" s="19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0" t="s">
        <v>420</v>
      </c>
      <c r="AT149" s="200" t="s">
        <v>149</v>
      </c>
      <c r="AU149" s="200" t="s">
        <v>154</v>
      </c>
      <c r="AY149" s="14" t="s">
        <v>147</v>
      </c>
      <c r="BE149" s="201">
        <f t="shared" si="4"/>
        <v>0</v>
      </c>
      <c r="BF149" s="201">
        <f t="shared" si="5"/>
        <v>368.88</v>
      </c>
      <c r="BG149" s="201">
        <f t="shared" si="6"/>
        <v>0</v>
      </c>
      <c r="BH149" s="201">
        <f t="shared" si="7"/>
        <v>0</v>
      </c>
      <c r="BI149" s="201">
        <f t="shared" si="8"/>
        <v>0</v>
      </c>
      <c r="BJ149" s="14" t="s">
        <v>154</v>
      </c>
      <c r="BK149" s="201">
        <f t="shared" si="9"/>
        <v>368.88</v>
      </c>
      <c r="BL149" s="14" t="s">
        <v>420</v>
      </c>
      <c r="BM149" s="200" t="s">
        <v>265</v>
      </c>
    </row>
    <row r="150" spans="1:65" s="2" customFormat="1" ht="24.2" customHeight="1">
      <c r="A150" s="28"/>
      <c r="B150" s="29"/>
      <c r="C150" s="206" t="s">
        <v>266</v>
      </c>
      <c r="D150" s="206" t="s">
        <v>222</v>
      </c>
      <c r="E150" s="207" t="s">
        <v>829</v>
      </c>
      <c r="F150" s="208" t="s">
        <v>830</v>
      </c>
      <c r="G150" s="209" t="s">
        <v>244</v>
      </c>
      <c r="H150" s="210">
        <v>6</v>
      </c>
      <c r="I150" s="211">
        <v>282</v>
      </c>
      <c r="J150" s="211">
        <f t="shared" si="0"/>
        <v>1692</v>
      </c>
      <c r="K150" s="212"/>
      <c r="L150" s="213"/>
      <c r="M150" s="214" t="s">
        <v>1</v>
      </c>
      <c r="N150" s="215" t="s">
        <v>42</v>
      </c>
      <c r="O150" s="198">
        <v>0</v>
      </c>
      <c r="P150" s="198">
        <f t="shared" si="1"/>
        <v>0</v>
      </c>
      <c r="Q150" s="198">
        <v>0</v>
      </c>
      <c r="R150" s="198">
        <f t="shared" si="2"/>
        <v>0</v>
      </c>
      <c r="S150" s="198">
        <v>0</v>
      </c>
      <c r="T150" s="199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00" t="s">
        <v>579</v>
      </c>
      <c r="AT150" s="200" t="s">
        <v>222</v>
      </c>
      <c r="AU150" s="200" t="s">
        <v>154</v>
      </c>
      <c r="AY150" s="14" t="s">
        <v>147</v>
      </c>
      <c r="BE150" s="201">
        <f t="shared" si="4"/>
        <v>0</v>
      </c>
      <c r="BF150" s="201">
        <f t="shared" si="5"/>
        <v>1692</v>
      </c>
      <c r="BG150" s="201">
        <f t="shared" si="6"/>
        <v>0</v>
      </c>
      <c r="BH150" s="201">
        <f t="shared" si="7"/>
        <v>0</v>
      </c>
      <c r="BI150" s="201">
        <f t="shared" si="8"/>
        <v>0</v>
      </c>
      <c r="BJ150" s="14" t="s">
        <v>154</v>
      </c>
      <c r="BK150" s="201">
        <f t="shared" si="9"/>
        <v>1692</v>
      </c>
      <c r="BL150" s="14" t="s">
        <v>420</v>
      </c>
      <c r="BM150" s="200" t="s">
        <v>269</v>
      </c>
    </row>
    <row r="151" spans="1:65" s="2" customFormat="1" ht="16.5" customHeight="1">
      <c r="A151" s="28"/>
      <c r="B151" s="29"/>
      <c r="C151" s="206" t="s">
        <v>190</v>
      </c>
      <c r="D151" s="206" t="s">
        <v>222</v>
      </c>
      <c r="E151" s="207" t="s">
        <v>831</v>
      </c>
      <c r="F151" s="208" t="s">
        <v>832</v>
      </c>
      <c r="G151" s="209" t="s">
        <v>244</v>
      </c>
      <c r="H151" s="210">
        <v>6</v>
      </c>
      <c r="I151" s="211">
        <v>79.2</v>
      </c>
      <c r="J151" s="211">
        <f t="shared" si="0"/>
        <v>475.2</v>
      </c>
      <c r="K151" s="212"/>
      <c r="L151" s="213"/>
      <c r="M151" s="214" t="s">
        <v>1</v>
      </c>
      <c r="N151" s="215" t="s">
        <v>42</v>
      </c>
      <c r="O151" s="198">
        <v>0</v>
      </c>
      <c r="P151" s="198">
        <f t="shared" si="1"/>
        <v>0</v>
      </c>
      <c r="Q151" s="198">
        <v>0</v>
      </c>
      <c r="R151" s="198">
        <f t="shared" si="2"/>
        <v>0</v>
      </c>
      <c r="S151" s="198">
        <v>0</v>
      </c>
      <c r="T151" s="199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0" t="s">
        <v>579</v>
      </c>
      <c r="AT151" s="200" t="s">
        <v>222</v>
      </c>
      <c r="AU151" s="200" t="s">
        <v>154</v>
      </c>
      <c r="AY151" s="14" t="s">
        <v>147</v>
      </c>
      <c r="BE151" s="201">
        <f t="shared" si="4"/>
        <v>0</v>
      </c>
      <c r="BF151" s="201">
        <f t="shared" si="5"/>
        <v>475.2</v>
      </c>
      <c r="BG151" s="201">
        <f t="shared" si="6"/>
        <v>0</v>
      </c>
      <c r="BH151" s="201">
        <f t="shared" si="7"/>
        <v>0</v>
      </c>
      <c r="BI151" s="201">
        <f t="shared" si="8"/>
        <v>0</v>
      </c>
      <c r="BJ151" s="14" t="s">
        <v>154</v>
      </c>
      <c r="BK151" s="201">
        <f t="shared" si="9"/>
        <v>475.2</v>
      </c>
      <c r="BL151" s="14" t="s">
        <v>420</v>
      </c>
      <c r="BM151" s="200" t="s">
        <v>272</v>
      </c>
    </row>
    <row r="152" spans="1:65" s="2" customFormat="1" ht="16.5" customHeight="1">
      <c r="A152" s="28"/>
      <c r="B152" s="29"/>
      <c r="C152" s="206" t="s">
        <v>273</v>
      </c>
      <c r="D152" s="206" t="s">
        <v>222</v>
      </c>
      <c r="E152" s="207" t="s">
        <v>833</v>
      </c>
      <c r="F152" s="208" t="s">
        <v>834</v>
      </c>
      <c r="G152" s="209" t="s">
        <v>244</v>
      </c>
      <c r="H152" s="210">
        <v>6</v>
      </c>
      <c r="I152" s="211">
        <v>15.36</v>
      </c>
      <c r="J152" s="211">
        <f t="shared" si="0"/>
        <v>92.16</v>
      </c>
      <c r="K152" s="212"/>
      <c r="L152" s="213"/>
      <c r="M152" s="214" t="s">
        <v>1</v>
      </c>
      <c r="N152" s="215" t="s">
        <v>42</v>
      </c>
      <c r="O152" s="198">
        <v>0</v>
      </c>
      <c r="P152" s="198">
        <f t="shared" si="1"/>
        <v>0</v>
      </c>
      <c r="Q152" s="198">
        <v>0</v>
      </c>
      <c r="R152" s="198">
        <f t="shared" si="2"/>
        <v>0</v>
      </c>
      <c r="S152" s="198">
        <v>0</v>
      </c>
      <c r="T152" s="199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00" t="s">
        <v>579</v>
      </c>
      <c r="AT152" s="200" t="s">
        <v>222</v>
      </c>
      <c r="AU152" s="200" t="s">
        <v>154</v>
      </c>
      <c r="AY152" s="14" t="s">
        <v>147</v>
      </c>
      <c r="BE152" s="201">
        <f t="shared" si="4"/>
        <v>0</v>
      </c>
      <c r="BF152" s="201">
        <f t="shared" si="5"/>
        <v>92.16</v>
      </c>
      <c r="BG152" s="201">
        <f t="shared" si="6"/>
        <v>0</v>
      </c>
      <c r="BH152" s="201">
        <f t="shared" si="7"/>
        <v>0</v>
      </c>
      <c r="BI152" s="201">
        <f t="shared" si="8"/>
        <v>0</v>
      </c>
      <c r="BJ152" s="14" t="s">
        <v>154</v>
      </c>
      <c r="BK152" s="201">
        <f t="shared" si="9"/>
        <v>92.16</v>
      </c>
      <c r="BL152" s="14" t="s">
        <v>420</v>
      </c>
      <c r="BM152" s="200" t="s">
        <v>276</v>
      </c>
    </row>
    <row r="153" spans="1:65" s="2" customFormat="1" ht="16.5" customHeight="1">
      <c r="A153" s="28"/>
      <c r="B153" s="29"/>
      <c r="C153" s="206" t="s">
        <v>196</v>
      </c>
      <c r="D153" s="206" t="s">
        <v>222</v>
      </c>
      <c r="E153" s="207" t="s">
        <v>835</v>
      </c>
      <c r="F153" s="208" t="s">
        <v>836</v>
      </c>
      <c r="G153" s="209" t="s">
        <v>244</v>
      </c>
      <c r="H153" s="210">
        <v>6</v>
      </c>
      <c r="I153" s="211">
        <v>42.12</v>
      </c>
      <c r="J153" s="211">
        <f t="shared" si="0"/>
        <v>252.72</v>
      </c>
      <c r="K153" s="212"/>
      <c r="L153" s="213"/>
      <c r="M153" s="214" t="s">
        <v>1</v>
      </c>
      <c r="N153" s="215" t="s">
        <v>42</v>
      </c>
      <c r="O153" s="198">
        <v>0</v>
      </c>
      <c r="P153" s="198">
        <f t="shared" si="1"/>
        <v>0</v>
      </c>
      <c r="Q153" s="198">
        <v>0</v>
      </c>
      <c r="R153" s="198">
        <f t="shared" si="2"/>
        <v>0</v>
      </c>
      <c r="S153" s="198">
        <v>0</v>
      </c>
      <c r="T153" s="199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00" t="s">
        <v>579</v>
      </c>
      <c r="AT153" s="200" t="s">
        <v>222</v>
      </c>
      <c r="AU153" s="200" t="s">
        <v>154</v>
      </c>
      <c r="AY153" s="14" t="s">
        <v>147</v>
      </c>
      <c r="BE153" s="201">
        <f t="shared" si="4"/>
        <v>0</v>
      </c>
      <c r="BF153" s="201">
        <f t="shared" si="5"/>
        <v>252.72</v>
      </c>
      <c r="BG153" s="201">
        <f t="shared" si="6"/>
        <v>0</v>
      </c>
      <c r="BH153" s="201">
        <f t="shared" si="7"/>
        <v>0</v>
      </c>
      <c r="BI153" s="201">
        <f t="shared" si="8"/>
        <v>0</v>
      </c>
      <c r="BJ153" s="14" t="s">
        <v>154</v>
      </c>
      <c r="BK153" s="201">
        <f t="shared" si="9"/>
        <v>252.72</v>
      </c>
      <c r="BL153" s="14" t="s">
        <v>420</v>
      </c>
      <c r="BM153" s="200" t="s">
        <v>280</v>
      </c>
    </row>
    <row r="154" spans="1:65" s="2" customFormat="1" ht="21.75" customHeight="1">
      <c r="A154" s="28"/>
      <c r="B154" s="29"/>
      <c r="C154" s="189" t="s">
        <v>281</v>
      </c>
      <c r="D154" s="189" t="s">
        <v>149</v>
      </c>
      <c r="E154" s="190" t="s">
        <v>837</v>
      </c>
      <c r="F154" s="191" t="s">
        <v>838</v>
      </c>
      <c r="G154" s="192" t="s">
        <v>279</v>
      </c>
      <c r="H154" s="193">
        <v>30</v>
      </c>
      <c r="I154" s="194">
        <v>2.56</v>
      </c>
      <c r="J154" s="194">
        <f t="shared" si="0"/>
        <v>76.8</v>
      </c>
      <c r="K154" s="195"/>
      <c r="L154" s="33"/>
      <c r="M154" s="196" t="s">
        <v>1</v>
      </c>
      <c r="N154" s="197" t="s">
        <v>42</v>
      </c>
      <c r="O154" s="198">
        <v>0</v>
      </c>
      <c r="P154" s="198">
        <f t="shared" si="1"/>
        <v>0</v>
      </c>
      <c r="Q154" s="198">
        <v>0</v>
      </c>
      <c r="R154" s="198">
        <f t="shared" si="2"/>
        <v>0</v>
      </c>
      <c r="S154" s="198">
        <v>0</v>
      </c>
      <c r="T154" s="199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00" t="s">
        <v>420</v>
      </c>
      <c r="AT154" s="200" t="s">
        <v>149</v>
      </c>
      <c r="AU154" s="200" t="s">
        <v>154</v>
      </c>
      <c r="AY154" s="14" t="s">
        <v>147</v>
      </c>
      <c r="BE154" s="201">
        <f t="shared" si="4"/>
        <v>0</v>
      </c>
      <c r="BF154" s="201">
        <f t="shared" si="5"/>
        <v>76.8</v>
      </c>
      <c r="BG154" s="201">
        <f t="shared" si="6"/>
        <v>0</v>
      </c>
      <c r="BH154" s="201">
        <f t="shared" si="7"/>
        <v>0</v>
      </c>
      <c r="BI154" s="201">
        <f t="shared" si="8"/>
        <v>0</v>
      </c>
      <c r="BJ154" s="14" t="s">
        <v>154</v>
      </c>
      <c r="BK154" s="201">
        <f t="shared" si="9"/>
        <v>76.8</v>
      </c>
      <c r="BL154" s="14" t="s">
        <v>420</v>
      </c>
      <c r="BM154" s="200" t="s">
        <v>284</v>
      </c>
    </row>
    <row r="155" spans="1:65" s="2" customFormat="1" ht="16.5" customHeight="1">
      <c r="A155" s="28"/>
      <c r="B155" s="29"/>
      <c r="C155" s="206" t="s">
        <v>201</v>
      </c>
      <c r="D155" s="206" t="s">
        <v>222</v>
      </c>
      <c r="E155" s="207" t="s">
        <v>839</v>
      </c>
      <c r="F155" s="208" t="s">
        <v>840</v>
      </c>
      <c r="G155" s="209" t="s">
        <v>244</v>
      </c>
      <c r="H155" s="210">
        <v>30</v>
      </c>
      <c r="I155" s="211">
        <v>0.91</v>
      </c>
      <c r="J155" s="211">
        <f t="shared" si="0"/>
        <v>27.3</v>
      </c>
      <c r="K155" s="212"/>
      <c r="L155" s="213"/>
      <c r="M155" s="214" t="s">
        <v>1</v>
      </c>
      <c r="N155" s="215" t="s">
        <v>42</v>
      </c>
      <c r="O155" s="198">
        <v>0</v>
      </c>
      <c r="P155" s="198">
        <f t="shared" si="1"/>
        <v>0</v>
      </c>
      <c r="Q155" s="198">
        <v>0</v>
      </c>
      <c r="R155" s="198">
        <f t="shared" si="2"/>
        <v>0</v>
      </c>
      <c r="S155" s="198">
        <v>0</v>
      </c>
      <c r="T155" s="199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00" t="s">
        <v>579</v>
      </c>
      <c r="AT155" s="200" t="s">
        <v>222</v>
      </c>
      <c r="AU155" s="200" t="s">
        <v>154</v>
      </c>
      <c r="AY155" s="14" t="s">
        <v>147</v>
      </c>
      <c r="BE155" s="201">
        <f t="shared" si="4"/>
        <v>0</v>
      </c>
      <c r="BF155" s="201">
        <f t="shared" si="5"/>
        <v>27.3</v>
      </c>
      <c r="BG155" s="201">
        <f t="shared" si="6"/>
        <v>0</v>
      </c>
      <c r="BH155" s="201">
        <f t="shared" si="7"/>
        <v>0</v>
      </c>
      <c r="BI155" s="201">
        <f t="shared" si="8"/>
        <v>0</v>
      </c>
      <c r="BJ155" s="14" t="s">
        <v>154</v>
      </c>
      <c r="BK155" s="201">
        <f t="shared" si="9"/>
        <v>27.3</v>
      </c>
      <c r="BL155" s="14" t="s">
        <v>420</v>
      </c>
      <c r="BM155" s="200" t="s">
        <v>287</v>
      </c>
    </row>
    <row r="156" spans="1:65" s="2" customFormat="1" ht="37.9" customHeight="1">
      <c r="A156" s="28"/>
      <c r="B156" s="29"/>
      <c r="C156" s="206" t="s">
        <v>346</v>
      </c>
      <c r="D156" s="206" t="s">
        <v>222</v>
      </c>
      <c r="E156" s="207" t="s">
        <v>841</v>
      </c>
      <c r="F156" s="208" t="s">
        <v>842</v>
      </c>
      <c r="G156" s="209" t="s">
        <v>293</v>
      </c>
      <c r="H156" s="210">
        <v>30</v>
      </c>
      <c r="I156" s="211">
        <v>2.56</v>
      </c>
      <c r="J156" s="211">
        <f t="shared" si="0"/>
        <v>76.8</v>
      </c>
      <c r="K156" s="212"/>
      <c r="L156" s="213"/>
      <c r="M156" s="214" t="s">
        <v>1</v>
      </c>
      <c r="N156" s="215" t="s">
        <v>42</v>
      </c>
      <c r="O156" s="198">
        <v>0</v>
      </c>
      <c r="P156" s="198">
        <f t="shared" si="1"/>
        <v>0</v>
      </c>
      <c r="Q156" s="198">
        <v>0</v>
      </c>
      <c r="R156" s="198">
        <f t="shared" si="2"/>
        <v>0</v>
      </c>
      <c r="S156" s="198">
        <v>0</v>
      </c>
      <c r="T156" s="199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00" t="s">
        <v>579</v>
      </c>
      <c r="AT156" s="200" t="s">
        <v>222</v>
      </c>
      <c r="AU156" s="200" t="s">
        <v>154</v>
      </c>
      <c r="AY156" s="14" t="s">
        <v>147</v>
      </c>
      <c r="BE156" s="201">
        <f t="shared" si="4"/>
        <v>0</v>
      </c>
      <c r="BF156" s="201">
        <f t="shared" si="5"/>
        <v>76.8</v>
      </c>
      <c r="BG156" s="201">
        <f t="shared" si="6"/>
        <v>0</v>
      </c>
      <c r="BH156" s="201">
        <f t="shared" si="7"/>
        <v>0</v>
      </c>
      <c r="BI156" s="201">
        <f t="shared" si="8"/>
        <v>0</v>
      </c>
      <c r="BJ156" s="14" t="s">
        <v>154</v>
      </c>
      <c r="BK156" s="201">
        <f t="shared" si="9"/>
        <v>76.8</v>
      </c>
      <c r="BL156" s="14" t="s">
        <v>420</v>
      </c>
      <c r="BM156" s="200" t="s">
        <v>349</v>
      </c>
    </row>
    <row r="157" spans="1:65" s="2" customFormat="1" ht="24.2" customHeight="1">
      <c r="A157" s="28"/>
      <c r="B157" s="29"/>
      <c r="C157" s="206" t="s">
        <v>207</v>
      </c>
      <c r="D157" s="206" t="s">
        <v>222</v>
      </c>
      <c r="E157" s="207" t="s">
        <v>843</v>
      </c>
      <c r="F157" s="208" t="s">
        <v>844</v>
      </c>
      <c r="G157" s="209" t="s">
        <v>293</v>
      </c>
      <c r="H157" s="210">
        <v>28.25</v>
      </c>
      <c r="I157" s="211">
        <v>3.24</v>
      </c>
      <c r="J157" s="211">
        <f t="shared" si="0"/>
        <v>91.53</v>
      </c>
      <c r="K157" s="212"/>
      <c r="L157" s="213"/>
      <c r="M157" s="214" t="s">
        <v>1</v>
      </c>
      <c r="N157" s="215" t="s">
        <v>42</v>
      </c>
      <c r="O157" s="198">
        <v>0</v>
      </c>
      <c r="P157" s="198">
        <f t="shared" si="1"/>
        <v>0</v>
      </c>
      <c r="Q157" s="198">
        <v>0</v>
      </c>
      <c r="R157" s="198">
        <f t="shared" si="2"/>
        <v>0</v>
      </c>
      <c r="S157" s="198">
        <v>0</v>
      </c>
      <c r="T157" s="199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0" t="s">
        <v>579</v>
      </c>
      <c r="AT157" s="200" t="s">
        <v>222</v>
      </c>
      <c r="AU157" s="200" t="s">
        <v>154</v>
      </c>
      <c r="AY157" s="14" t="s">
        <v>147</v>
      </c>
      <c r="BE157" s="201">
        <f t="shared" si="4"/>
        <v>0</v>
      </c>
      <c r="BF157" s="201">
        <f t="shared" si="5"/>
        <v>91.53</v>
      </c>
      <c r="BG157" s="201">
        <f t="shared" si="6"/>
        <v>0</v>
      </c>
      <c r="BH157" s="201">
        <f t="shared" si="7"/>
        <v>0</v>
      </c>
      <c r="BI157" s="201">
        <f t="shared" si="8"/>
        <v>0</v>
      </c>
      <c r="BJ157" s="14" t="s">
        <v>154</v>
      </c>
      <c r="BK157" s="201">
        <f t="shared" si="9"/>
        <v>91.53</v>
      </c>
      <c r="BL157" s="14" t="s">
        <v>420</v>
      </c>
      <c r="BM157" s="200" t="s">
        <v>413</v>
      </c>
    </row>
    <row r="158" spans="1:65" s="2" customFormat="1" ht="24.2" customHeight="1">
      <c r="A158" s="28"/>
      <c r="B158" s="29"/>
      <c r="C158" s="189" t="s">
        <v>414</v>
      </c>
      <c r="D158" s="189" t="s">
        <v>149</v>
      </c>
      <c r="E158" s="190" t="s">
        <v>845</v>
      </c>
      <c r="F158" s="191" t="s">
        <v>846</v>
      </c>
      <c r="G158" s="192" t="s">
        <v>244</v>
      </c>
      <c r="H158" s="193">
        <v>185</v>
      </c>
      <c r="I158" s="194">
        <v>1.84</v>
      </c>
      <c r="J158" s="194">
        <f t="shared" si="0"/>
        <v>340.4</v>
      </c>
      <c r="K158" s="195"/>
      <c r="L158" s="33"/>
      <c r="M158" s="196" t="s">
        <v>1</v>
      </c>
      <c r="N158" s="197" t="s">
        <v>42</v>
      </c>
      <c r="O158" s="198">
        <v>0</v>
      </c>
      <c r="P158" s="198">
        <f t="shared" si="1"/>
        <v>0</v>
      </c>
      <c r="Q158" s="198">
        <v>0</v>
      </c>
      <c r="R158" s="198">
        <f t="shared" si="2"/>
        <v>0</v>
      </c>
      <c r="S158" s="198">
        <v>0</v>
      </c>
      <c r="T158" s="199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00" t="s">
        <v>420</v>
      </c>
      <c r="AT158" s="200" t="s">
        <v>149</v>
      </c>
      <c r="AU158" s="200" t="s">
        <v>154</v>
      </c>
      <c r="AY158" s="14" t="s">
        <v>147</v>
      </c>
      <c r="BE158" s="201">
        <f t="shared" si="4"/>
        <v>0</v>
      </c>
      <c r="BF158" s="201">
        <f t="shared" si="5"/>
        <v>340.4</v>
      </c>
      <c r="BG158" s="201">
        <f t="shared" si="6"/>
        <v>0</v>
      </c>
      <c r="BH158" s="201">
        <f t="shared" si="7"/>
        <v>0</v>
      </c>
      <c r="BI158" s="201">
        <f t="shared" si="8"/>
        <v>0</v>
      </c>
      <c r="BJ158" s="14" t="s">
        <v>154</v>
      </c>
      <c r="BK158" s="201">
        <f t="shared" si="9"/>
        <v>340.4</v>
      </c>
      <c r="BL158" s="14" t="s">
        <v>420</v>
      </c>
      <c r="BM158" s="200" t="s">
        <v>417</v>
      </c>
    </row>
    <row r="159" spans="1:65" s="2" customFormat="1" ht="24.2" customHeight="1">
      <c r="A159" s="28"/>
      <c r="B159" s="29"/>
      <c r="C159" s="206" t="s">
        <v>245</v>
      </c>
      <c r="D159" s="206" t="s">
        <v>222</v>
      </c>
      <c r="E159" s="207" t="s">
        <v>847</v>
      </c>
      <c r="F159" s="208" t="s">
        <v>848</v>
      </c>
      <c r="G159" s="209" t="s">
        <v>293</v>
      </c>
      <c r="H159" s="210">
        <v>185</v>
      </c>
      <c r="I159" s="211">
        <v>3.58</v>
      </c>
      <c r="J159" s="211">
        <f t="shared" si="0"/>
        <v>662.3</v>
      </c>
      <c r="K159" s="212"/>
      <c r="L159" s="213"/>
      <c r="M159" s="214" t="s">
        <v>1</v>
      </c>
      <c r="N159" s="215" t="s">
        <v>42</v>
      </c>
      <c r="O159" s="198">
        <v>0</v>
      </c>
      <c r="P159" s="198">
        <f t="shared" si="1"/>
        <v>0</v>
      </c>
      <c r="Q159" s="198">
        <v>0</v>
      </c>
      <c r="R159" s="198">
        <f t="shared" si="2"/>
        <v>0</v>
      </c>
      <c r="S159" s="198">
        <v>0</v>
      </c>
      <c r="T159" s="199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00" t="s">
        <v>579</v>
      </c>
      <c r="AT159" s="200" t="s">
        <v>222</v>
      </c>
      <c r="AU159" s="200" t="s">
        <v>154</v>
      </c>
      <c r="AY159" s="14" t="s">
        <v>147</v>
      </c>
      <c r="BE159" s="201">
        <f t="shared" si="4"/>
        <v>0</v>
      </c>
      <c r="BF159" s="201">
        <f t="shared" si="5"/>
        <v>662.3</v>
      </c>
      <c r="BG159" s="201">
        <f t="shared" si="6"/>
        <v>0</v>
      </c>
      <c r="BH159" s="201">
        <f t="shared" si="7"/>
        <v>0</v>
      </c>
      <c r="BI159" s="201">
        <f t="shared" si="8"/>
        <v>0</v>
      </c>
      <c r="BJ159" s="14" t="s">
        <v>154</v>
      </c>
      <c r="BK159" s="201">
        <f t="shared" si="9"/>
        <v>662.3</v>
      </c>
      <c r="BL159" s="14" t="s">
        <v>420</v>
      </c>
      <c r="BM159" s="200" t="s">
        <v>420</v>
      </c>
    </row>
    <row r="160" spans="1:65" s="2" customFormat="1" ht="16.5" customHeight="1">
      <c r="A160" s="28"/>
      <c r="B160" s="29"/>
      <c r="C160" s="206" t="s">
        <v>421</v>
      </c>
      <c r="D160" s="206" t="s">
        <v>222</v>
      </c>
      <c r="E160" s="207" t="s">
        <v>849</v>
      </c>
      <c r="F160" s="208" t="s">
        <v>850</v>
      </c>
      <c r="G160" s="209" t="s">
        <v>244</v>
      </c>
      <c r="H160" s="210">
        <v>12</v>
      </c>
      <c r="I160" s="211">
        <v>1.42</v>
      </c>
      <c r="J160" s="211">
        <f t="shared" si="0"/>
        <v>17.04</v>
      </c>
      <c r="K160" s="212"/>
      <c r="L160" s="213"/>
      <c r="M160" s="214" t="s">
        <v>1</v>
      </c>
      <c r="N160" s="215" t="s">
        <v>42</v>
      </c>
      <c r="O160" s="198">
        <v>0</v>
      </c>
      <c r="P160" s="198">
        <f t="shared" si="1"/>
        <v>0</v>
      </c>
      <c r="Q160" s="198">
        <v>0</v>
      </c>
      <c r="R160" s="198">
        <f t="shared" si="2"/>
        <v>0</v>
      </c>
      <c r="S160" s="198">
        <v>0</v>
      </c>
      <c r="T160" s="199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00" t="s">
        <v>579</v>
      </c>
      <c r="AT160" s="200" t="s">
        <v>222</v>
      </c>
      <c r="AU160" s="200" t="s">
        <v>154</v>
      </c>
      <c r="AY160" s="14" t="s">
        <v>147</v>
      </c>
      <c r="BE160" s="201">
        <f t="shared" si="4"/>
        <v>0</v>
      </c>
      <c r="BF160" s="201">
        <f t="shared" si="5"/>
        <v>17.04</v>
      </c>
      <c r="BG160" s="201">
        <f t="shared" si="6"/>
        <v>0</v>
      </c>
      <c r="BH160" s="201">
        <f t="shared" si="7"/>
        <v>0</v>
      </c>
      <c r="BI160" s="201">
        <f t="shared" si="8"/>
        <v>0</v>
      </c>
      <c r="BJ160" s="14" t="s">
        <v>154</v>
      </c>
      <c r="BK160" s="201">
        <f t="shared" si="9"/>
        <v>17.04</v>
      </c>
      <c r="BL160" s="14" t="s">
        <v>420</v>
      </c>
      <c r="BM160" s="200" t="s">
        <v>424</v>
      </c>
    </row>
    <row r="161" spans="1:65" s="2" customFormat="1" ht="21.75" customHeight="1">
      <c r="A161" s="28"/>
      <c r="B161" s="29"/>
      <c r="C161" s="189" t="s">
        <v>249</v>
      </c>
      <c r="D161" s="189" t="s">
        <v>149</v>
      </c>
      <c r="E161" s="190" t="s">
        <v>851</v>
      </c>
      <c r="F161" s="191" t="s">
        <v>852</v>
      </c>
      <c r="G161" s="192" t="s">
        <v>279</v>
      </c>
      <c r="H161" s="193">
        <v>185</v>
      </c>
      <c r="I161" s="194">
        <v>2.02</v>
      </c>
      <c r="J161" s="194">
        <f t="shared" si="0"/>
        <v>373.7</v>
      </c>
      <c r="K161" s="195"/>
      <c r="L161" s="33"/>
      <c r="M161" s="196" t="s">
        <v>1</v>
      </c>
      <c r="N161" s="197" t="s">
        <v>42</v>
      </c>
      <c r="O161" s="198">
        <v>0</v>
      </c>
      <c r="P161" s="198">
        <f t="shared" si="1"/>
        <v>0</v>
      </c>
      <c r="Q161" s="198">
        <v>0</v>
      </c>
      <c r="R161" s="198">
        <f t="shared" si="2"/>
        <v>0</v>
      </c>
      <c r="S161" s="198">
        <v>0</v>
      </c>
      <c r="T161" s="199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00" t="s">
        <v>420</v>
      </c>
      <c r="AT161" s="200" t="s">
        <v>149</v>
      </c>
      <c r="AU161" s="200" t="s">
        <v>154</v>
      </c>
      <c r="AY161" s="14" t="s">
        <v>147</v>
      </c>
      <c r="BE161" s="201">
        <f t="shared" si="4"/>
        <v>0</v>
      </c>
      <c r="BF161" s="201">
        <f t="shared" si="5"/>
        <v>373.7</v>
      </c>
      <c r="BG161" s="201">
        <f t="shared" si="6"/>
        <v>0</v>
      </c>
      <c r="BH161" s="201">
        <f t="shared" si="7"/>
        <v>0</v>
      </c>
      <c r="BI161" s="201">
        <f t="shared" si="8"/>
        <v>0</v>
      </c>
      <c r="BJ161" s="14" t="s">
        <v>154</v>
      </c>
      <c r="BK161" s="201">
        <f t="shared" si="9"/>
        <v>373.7</v>
      </c>
      <c r="BL161" s="14" t="s">
        <v>420</v>
      </c>
      <c r="BM161" s="200" t="s">
        <v>427</v>
      </c>
    </row>
    <row r="162" spans="1:65" s="2" customFormat="1" ht="21.75" customHeight="1">
      <c r="A162" s="28"/>
      <c r="B162" s="29"/>
      <c r="C162" s="206" t="s">
        <v>428</v>
      </c>
      <c r="D162" s="206" t="s">
        <v>222</v>
      </c>
      <c r="E162" s="207" t="s">
        <v>694</v>
      </c>
      <c r="F162" s="208" t="s">
        <v>695</v>
      </c>
      <c r="G162" s="209" t="s">
        <v>279</v>
      </c>
      <c r="H162" s="210">
        <v>185</v>
      </c>
      <c r="I162" s="211">
        <v>5.16</v>
      </c>
      <c r="J162" s="211">
        <f t="shared" si="0"/>
        <v>954.6</v>
      </c>
      <c r="K162" s="212"/>
      <c r="L162" s="213"/>
      <c r="M162" s="214" t="s">
        <v>1</v>
      </c>
      <c r="N162" s="215" t="s">
        <v>42</v>
      </c>
      <c r="O162" s="198">
        <v>0</v>
      </c>
      <c r="P162" s="198">
        <f t="shared" si="1"/>
        <v>0</v>
      </c>
      <c r="Q162" s="198">
        <v>0</v>
      </c>
      <c r="R162" s="198">
        <f t="shared" si="2"/>
        <v>0</v>
      </c>
      <c r="S162" s="198">
        <v>0</v>
      </c>
      <c r="T162" s="199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00" t="s">
        <v>579</v>
      </c>
      <c r="AT162" s="200" t="s">
        <v>222</v>
      </c>
      <c r="AU162" s="200" t="s">
        <v>154</v>
      </c>
      <c r="AY162" s="14" t="s">
        <v>147</v>
      </c>
      <c r="BE162" s="201">
        <f t="shared" si="4"/>
        <v>0</v>
      </c>
      <c r="BF162" s="201">
        <f t="shared" si="5"/>
        <v>954.6</v>
      </c>
      <c r="BG162" s="201">
        <f t="shared" si="6"/>
        <v>0</v>
      </c>
      <c r="BH162" s="201">
        <f t="shared" si="7"/>
        <v>0</v>
      </c>
      <c r="BI162" s="201">
        <f t="shared" si="8"/>
        <v>0</v>
      </c>
      <c r="BJ162" s="14" t="s">
        <v>154</v>
      </c>
      <c r="BK162" s="201">
        <f t="shared" si="9"/>
        <v>954.6</v>
      </c>
      <c r="BL162" s="14" t="s">
        <v>420</v>
      </c>
      <c r="BM162" s="200" t="s">
        <v>432</v>
      </c>
    </row>
    <row r="163" spans="1:65" s="2" customFormat="1" ht="21.75" customHeight="1">
      <c r="A163" s="28"/>
      <c r="B163" s="29"/>
      <c r="C163" s="189" t="s">
        <v>252</v>
      </c>
      <c r="D163" s="189" t="s">
        <v>149</v>
      </c>
      <c r="E163" s="190" t="s">
        <v>704</v>
      </c>
      <c r="F163" s="191" t="s">
        <v>705</v>
      </c>
      <c r="G163" s="192" t="s">
        <v>279</v>
      </c>
      <c r="H163" s="193">
        <v>185</v>
      </c>
      <c r="I163" s="194">
        <v>0.43</v>
      </c>
      <c r="J163" s="194">
        <f t="shared" si="0"/>
        <v>79.55</v>
      </c>
      <c r="K163" s="195"/>
      <c r="L163" s="33"/>
      <c r="M163" s="196" t="s">
        <v>1</v>
      </c>
      <c r="N163" s="197" t="s">
        <v>42</v>
      </c>
      <c r="O163" s="198">
        <v>0</v>
      </c>
      <c r="P163" s="198">
        <f t="shared" si="1"/>
        <v>0</v>
      </c>
      <c r="Q163" s="198">
        <v>0</v>
      </c>
      <c r="R163" s="198">
        <f t="shared" si="2"/>
        <v>0</v>
      </c>
      <c r="S163" s="198">
        <v>0</v>
      </c>
      <c r="T163" s="199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0" t="s">
        <v>420</v>
      </c>
      <c r="AT163" s="200" t="s">
        <v>149</v>
      </c>
      <c r="AU163" s="200" t="s">
        <v>154</v>
      </c>
      <c r="AY163" s="14" t="s">
        <v>147</v>
      </c>
      <c r="BE163" s="201">
        <f t="shared" si="4"/>
        <v>0</v>
      </c>
      <c r="BF163" s="201">
        <f t="shared" si="5"/>
        <v>79.55</v>
      </c>
      <c r="BG163" s="201">
        <f t="shared" si="6"/>
        <v>0</v>
      </c>
      <c r="BH163" s="201">
        <f t="shared" si="7"/>
        <v>0</v>
      </c>
      <c r="BI163" s="201">
        <f t="shared" si="8"/>
        <v>0</v>
      </c>
      <c r="BJ163" s="14" t="s">
        <v>154</v>
      </c>
      <c r="BK163" s="201">
        <f t="shared" si="9"/>
        <v>79.55</v>
      </c>
      <c r="BL163" s="14" t="s">
        <v>420</v>
      </c>
      <c r="BM163" s="200" t="s">
        <v>506</v>
      </c>
    </row>
    <row r="164" spans="1:65" s="2" customFormat="1" ht="16.5" customHeight="1">
      <c r="A164" s="28"/>
      <c r="B164" s="29"/>
      <c r="C164" s="189" t="s">
        <v>507</v>
      </c>
      <c r="D164" s="189" t="s">
        <v>149</v>
      </c>
      <c r="E164" s="190" t="s">
        <v>706</v>
      </c>
      <c r="F164" s="191" t="s">
        <v>707</v>
      </c>
      <c r="G164" s="192" t="s">
        <v>708</v>
      </c>
      <c r="H164" s="193">
        <v>10</v>
      </c>
      <c r="I164" s="194">
        <v>28.8</v>
      </c>
      <c r="J164" s="194">
        <f t="shared" si="0"/>
        <v>288</v>
      </c>
      <c r="K164" s="195"/>
      <c r="L164" s="33"/>
      <c r="M164" s="196" t="s">
        <v>1</v>
      </c>
      <c r="N164" s="197" t="s">
        <v>42</v>
      </c>
      <c r="O164" s="198">
        <v>0</v>
      </c>
      <c r="P164" s="198">
        <f t="shared" si="1"/>
        <v>0</v>
      </c>
      <c r="Q164" s="198">
        <v>0</v>
      </c>
      <c r="R164" s="198">
        <f t="shared" si="2"/>
        <v>0</v>
      </c>
      <c r="S164" s="198">
        <v>0</v>
      </c>
      <c r="T164" s="199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00" t="s">
        <v>420</v>
      </c>
      <c r="AT164" s="200" t="s">
        <v>149</v>
      </c>
      <c r="AU164" s="200" t="s">
        <v>154</v>
      </c>
      <c r="AY164" s="14" t="s">
        <v>147</v>
      </c>
      <c r="BE164" s="201">
        <f t="shared" si="4"/>
        <v>0</v>
      </c>
      <c r="BF164" s="201">
        <f t="shared" si="5"/>
        <v>288</v>
      </c>
      <c r="BG164" s="201">
        <f t="shared" si="6"/>
        <v>0</v>
      </c>
      <c r="BH164" s="201">
        <f t="shared" si="7"/>
        <v>0</v>
      </c>
      <c r="BI164" s="201">
        <f t="shared" si="8"/>
        <v>0</v>
      </c>
      <c r="BJ164" s="14" t="s">
        <v>154</v>
      </c>
      <c r="BK164" s="201">
        <f t="shared" si="9"/>
        <v>288</v>
      </c>
      <c r="BL164" s="14" t="s">
        <v>420</v>
      </c>
      <c r="BM164" s="200" t="s">
        <v>510</v>
      </c>
    </row>
    <row r="165" spans="1:65" s="2" customFormat="1" ht="16.5" customHeight="1">
      <c r="A165" s="28"/>
      <c r="B165" s="29"/>
      <c r="C165" s="189" t="s">
        <v>256</v>
      </c>
      <c r="D165" s="189" t="s">
        <v>149</v>
      </c>
      <c r="E165" s="190" t="s">
        <v>709</v>
      </c>
      <c r="F165" s="191" t="s">
        <v>710</v>
      </c>
      <c r="G165" s="192" t="s">
        <v>206</v>
      </c>
      <c r="H165" s="193">
        <v>1</v>
      </c>
      <c r="I165" s="194">
        <v>157.19999999999999</v>
      </c>
      <c r="J165" s="194">
        <f t="shared" si="0"/>
        <v>157.19999999999999</v>
      </c>
      <c r="K165" s="195"/>
      <c r="L165" s="33"/>
      <c r="M165" s="196" t="s">
        <v>1</v>
      </c>
      <c r="N165" s="197" t="s">
        <v>42</v>
      </c>
      <c r="O165" s="198">
        <v>0</v>
      </c>
      <c r="P165" s="198">
        <f t="shared" si="1"/>
        <v>0</v>
      </c>
      <c r="Q165" s="198">
        <v>0</v>
      </c>
      <c r="R165" s="198">
        <f t="shared" si="2"/>
        <v>0</v>
      </c>
      <c r="S165" s="198">
        <v>0</v>
      </c>
      <c r="T165" s="199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0" t="s">
        <v>420</v>
      </c>
      <c r="AT165" s="200" t="s">
        <v>149</v>
      </c>
      <c r="AU165" s="200" t="s">
        <v>154</v>
      </c>
      <c r="AY165" s="14" t="s">
        <v>147</v>
      </c>
      <c r="BE165" s="201">
        <f t="shared" si="4"/>
        <v>0</v>
      </c>
      <c r="BF165" s="201">
        <f t="shared" si="5"/>
        <v>157.19999999999999</v>
      </c>
      <c r="BG165" s="201">
        <f t="shared" si="6"/>
        <v>0</v>
      </c>
      <c r="BH165" s="201">
        <f t="shared" si="7"/>
        <v>0</v>
      </c>
      <c r="BI165" s="201">
        <f t="shared" si="8"/>
        <v>0</v>
      </c>
      <c r="BJ165" s="14" t="s">
        <v>154</v>
      </c>
      <c r="BK165" s="201">
        <f t="shared" si="9"/>
        <v>157.19999999999999</v>
      </c>
      <c r="BL165" s="14" t="s">
        <v>420</v>
      </c>
      <c r="BM165" s="200" t="s">
        <v>513</v>
      </c>
    </row>
    <row r="166" spans="1:65" s="2" customFormat="1" ht="16.5" customHeight="1">
      <c r="A166" s="28"/>
      <c r="B166" s="29"/>
      <c r="C166" s="189" t="s">
        <v>514</v>
      </c>
      <c r="D166" s="189" t="s">
        <v>149</v>
      </c>
      <c r="E166" s="190" t="s">
        <v>711</v>
      </c>
      <c r="F166" s="191" t="s">
        <v>712</v>
      </c>
      <c r="G166" s="192" t="s">
        <v>206</v>
      </c>
      <c r="H166" s="193">
        <v>1</v>
      </c>
      <c r="I166" s="194">
        <v>228</v>
      </c>
      <c r="J166" s="194">
        <f t="shared" si="0"/>
        <v>228</v>
      </c>
      <c r="K166" s="195"/>
      <c r="L166" s="33"/>
      <c r="M166" s="196" t="s">
        <v>1</v>
      </c>
      <c r="N166" s="197" t="s">
        <v>42</v>
      </c>
      <c r="O166" s="198">
        <v>0</v>
      </c>
      <c r="P166" s="198">
        <f t="shared" si="1"/>
        <v>0</v>
      </c>
      <c r="Q166" s="198">
        <v>0</v>
      </c>
      <c r="R166" s="198">
        <f t="shared" si="2"/>
        <v>0</v>
      </c>
      <c r="S166" s="198">
        <v>0</v>
      </c>
      <c r="T166" s="199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00" t="s">
        <v>420</v>
      </c>
      <c r="AT166" s="200" t="s">
        <v>149</v>
      </c>
      <c r="AU166" s="200" t="s">
        <v>154</v>
      </c>
      <c r="AY166" s="14" t="s">
        <v>147</v>
      </c>
      <c r="BE166" s="201">
        <f t="shared" si="4"/>
        <v>0</v>
      </c>
      <c r="BF166" s="201">
        <f t="shared" si="5"/>
        <v>228</v>
      </c>
      <c r="BG166" s="201">
        <f t="shared" si="6"/>
        <v>0</v>
      </c>
      <c r="BH166" s="201">
        <f t="shared" si="7"/>
        <v>0</v>
      </c>
      <c r="BI166" s="201">
        <f t="shared" si="8"/>
        <v>0</v>
      </c>
      <c r="BJ166" s="14" t="s">
        <v>154</v>
      </c>
      <c r="BK166" s="201">
        <f t="shared" si="9"/>
        <v>228</v>
      </c>
      <c r="BL166" s="14" t="s">
        <v>420</v>
      </c>
      <c r="BM166" s="200" t="s">
        <v>517</v>
      </c>
    </row>
    <row r="167" spans="1:65" s="2" customFormat="1" ht="16.5" customHeight="1">
      <c r="A167" s="28"/>
      <c r="B167" s="29"/>
      <c r="C167" s="189" t="s">
        <v>258</v>
      </c>
      <c r="D167" s="189" t="s">
        <v>149</v>
      </c>
      <c r="E167" s="190" t="s">
        <v>713</v>
      </c>
      <c r="F167" s="191" t="s">
        <v>714</v>
      </c>
      <c r="G167" s="192" t="s">
        <v>206</v>
      </c>
      <c r="H167" s="193">
        <v>1</v>
      </c>
      <c r="I167" s="194">
        <v>540</v>
      </c>
      <c r="J167" s="194">
        <f t="shared" si="0"/>
        <v>540</v>
      </c>
      <c r="K167" s="195"/>
      <c r="L167" s="33"/>
      <c r="M167" s="196" t="s">
        <v>1</v>
      </c>
      <c r="N167" s="197" t="s">
        <v>42</v>
      </c>
      <c r="O167" s="198">
        <v>0</v>
      </c>
      <c r="P167" s="198">
        <f t="shared" si="1"/>
        <v>0</v>
      </c>
      <c r="Q167" s="198">
        <v>0</v>
      </c>
      <c r="R167" s="198">
        <f t="shared" si="2"/>
        <v>0</v>
      </c>
      <c r="S167" s="198">
        <v>0</v>
      </c>
      <c r="T167" s="199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00" t="s">
        <v>420</v>
      </c>
      <c r="AT167" s="200" t="s">
        <v>149</v>
      </c>
      <c r="AU167" s="200" t="s">
        <v>154</v>
      </c>
      <c r="AY167" s="14" t="s">
        <v>147</v>
      </c>
      <c r="BE167" s="201">
        <f t="shared" si="4"/>
        <v>0</v>
      </c>
      <c r="BF167" s="201">
        <f t="shared" si="5"/>
        <v>540</v>
      </c>
      <c r="BG167" s="201">
        <f t="shared" si="6"/>
        <v>0</v>
      </c>
      <c r="BH167" s="201">
        <f t="shared" si="7"/>
        <v>0</v>
      </c>
      <c r="BI167" s="201">
        <f t="shared" si="8"/>
        <v>0</v>
      </c>
      <c r="BJ167" s="14" t="s">
        <v>154</v>
      </c>
      <c r="BK167" s="201">
        <f t="shared" si="9"/>
        <v>540</v>
      </c>
      <c r="BL167" s="14" t="s">
        <v>420</v>
      </c>
      <c r="BM167" s="200" t="s">
        <v>520</v>
      </c>
    </row>
    <row r="168" spans="1:65" s="12" customFormat="1" ht="22.9" customHeight="1">
      <c r="B168" s="174"/>
      <c r="C168" s="175"/>
      <c r="D168" s="176" t="s">
        <v>75</v>
      </c>
      <c r="E168" s="187" t="s">
        <v>581</v>
      </c>
      <c r="F168" s="187" t="s">
        <v>582</v>
      </c>
      <c r="G168" s="175"/>
      <c r="H168" s="175"/>
      <c r="I168" s="175"/>
      <c r="J168" s="188">
        <f>BK168</f>
        <v>6437.87</v>
      </c>
      <c r="K168" s="175"/>
      <c r="L168" s="179"/>
      <c r="M168" s="180"/>
      <c r="N168" s="181"/>
      <c r="O168" s="181"/>
      <c r="P168" s="182">
        <f>SUM(P169:P180)</f>
        <v>0</v>
      </c>
      <c r="Q168" s="181"/>
      <c r="R168" s="182">
        <f>SUM(R169:R180)</f>
        <v>0</v>
      </c>
      <c r="S168" s="181"/>
      <c r="T168" s="183">
        <f>SUM(T169:T180)</f>
        <v>0</v>
      </c>
      <c r="AR168" s="184" t="s">
        <v>158</v>
      </c>
      <c r="AT168" s="185" t="s">
        <v>75</v>
      </c>
      <c r="AU168" s="185" t="s">
        <v>84</v>
      </c>
      <c r="AY168" s="184" t="s">
        <v>147</v>
      </c>
      <c r="BK168" s="186">
        <f>SUM(BK169:BK180)</f>
        <v>6437.87</v>
      </c>
    </row>
    <row r="169" spans="1:65" s="2" customFormat="1" ht="24.2" customHeight="1">
      <c r="A169" s="28"/>
      <c r="B169" s="29"/>
      <c r="C169" s="189" t="s">
        <v>521</v>
      </c>
      <c r="D169" s="189" t="s">
        <v>149</v>
      </c>
      <c r="E169" s="190" t="s">
        <v>720</v>
      </c>
      <c r="F169" s="191" t="s">
        <v>721</v>
      </c>
      <c r="G169" s="192" t="s">
        <v>722</v>
      </c>
      <c r="H169" s="193">
        <v>0.2</v>
      </c>
      <c r="I169" s="194">
        <v>1500</v>
      </c>
      <c r="J169" s="194">
        <f t="shared" ref="J169:J180" si="10">ROUND(I169*H169,2)</f>
        <v>300</v>
      </c>
      <c r="K169" s="195"/>
      <c r="L169" s="33"/>
      <c r="M169" s="196" t="s">
        <v>1</v>
      </c>
      <c r="N169" s="197" t="s">
        <v>42</v>
      </c>
      <c r="O169" s="198">
        <v>0</v>
      </c>
      <c r="P169" s="198">
        <f t="shared" ref="P169:P180" si="11">O169*H169</f>
        <v>0</v>
      </c>
      <c r="Q169" s="198">
        <v>0</v>
      </c>
      <c r="R169" s="198">
        <f t="shared" ref="R169:R180" si="12">Q169*H169</f>
        <v>0</v>
      </c>
      <c r="S169" s="198">
        <v>0</v>
      </c>
      <c r="T169" s="199">
        <f t="shared" ref="T169:T180" si="13"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00" t="s">
        <v>420</v>
      </c>
      <c r="AT169" s="200" t="s">
        <v>149</v>
      </c>
      <c r="AU169" s="200" t="s">
        <v>154</v>
      </c>
      <c r="AY169" s="14" t="s">
        <v>147</v>
      </c>
      <c r="BE169" s="201">
        <f t="shared" ref="BE169:BE180" si="14">IF(N169="základná",J169,0)</f>
        <v>0</v>
      </c>
      <c r="BF169" s="201">
        <f t="shared" ref="BF169:BF180" si="15">IF(N169="znížená",J169,0)</f>
        <v>300</v>
      </c>
      <c r="BG169" s="201">
        <f t="shared" ref="BG169:BG180" si="16">IF(N169="zákl. prenesená",J169,0)</f>
        <v>0</v>
      </c>
      <c r="BH169" s="201">
        <f t="shared" ref="BH169:BH180" si="17">IF(N169="zníž. prenesená",J169,0)</f>
        <v>0</v>
      </c>
      <c r="BI169" s="201">
        <f t="shared" ref="BI169:BI180" si="18">IF(N169="nulová",J169,0)</f>
        <v>0</v>
      </c>
      <c r="BJ169" s="14" t="s">
        <v>154</v>
      </c>
      <c r="BK169" s="201">
        <f t="shared" ref="BK169:BK180" si="19">ROUND(I169*H169,2)</f>
        <v>300</v>
      </c>
      <c r="BL169" s="14" t="s">
        <v>420</v>
      </c>
      <c r="BM169" s="200" t="s">
        <v>524</v>
      </c>
    </row>
    <row r="170" spans="1:65" s="2" customFormat="1" ht="24.2" customHeight="1">
      <c r="A170" s="28"/>
      <c r="B170" s="29"/>
      <c r="C170" s="189" t="s">
        <v>262</v>
      </c>
      <c r="D170" s="189" t="s">
        <v>149</v>
      </c>
      <c r="E170" s="190" t="s">
        <v>853</v>
      </c>
      <c r="F170" s="191" t="s">
        <v>854</v>
      </c>
      <c r="G170" s="192" t="s">
        <v>244</v>
      </c>
      <c r="H170" s="193">
        <v>4</v>
      </c>
      <c r="I170" s="194">
        <v>95.64</v>
      </c>
      <c r="J170" s="194">
        <f t="shared" si="10"/>
        <v>382.56</v>
      </c>
      <c r="K170" s="195"/>
      <c r="L170" s="33"/>
      <c r="M170" s="196" t="s">
        <v>1</v>
      </c>
      <c r="N170" s="197" t="s">
        <v>42</v>
      </c>
      <c r="O170" s="198">
        <v>0</v>
      </c>
      <c r="P170" s="198">
        <f t="shared" si="11"/>
        <v>0</v>
      </c>
      <c r="Q170" s="198">
        <v>0</v>
      </c>
      <c r="R170" s="198">
        <f t="shared" si="12"/>
        <v>0</v>
      </c>
      <c r="S170" s="198">
        <v>0</v>
      </c>
      <c r="T170" s="199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00" t="s">
        <v>420</v>
      </c>
      <c r="AT170" s="200" t="s">
        <v>149</v>
      </c>
      <c r="AU170" s="200" t="s">
        <v>154</v>
      </c>
      <c r="AY170" s="14" t="s">
        <v>147</v>
      </c>
      <c r="BE170" s="201">
        <f t="shared" si="14"/>
        <v>0</v>
      </c>
      <c r="BF170" s="201">
        <f t="shared" si="15"/>
        <v>382.56</v>
      </c>
      <c r="BG170" s="201">
        <f t="shared" si="16"/>
        <v>0</v>
      </c>
      <c r="BH170" s="201">
        <f t="shared" si="17"/>
        <v>0</v>
      </c>
      <c r="BI170" s="201">
        <f t="shared" si="18"/>
        <v>0</v>
      </c>
      <c r="BJ170" s="14" t="s">
        <v>154</v>
      </c>
      <c r="BK170" s="201">
        <f t="shared" si="19"/>
        <v>382.56</v>
      </c>
      <c r="BL170" s="14" t="s">
        <v>420</v>
      </c>
      <c r="BM170" s="200" t="s">
        <v>529</v>
      </c>
    </row>
    <row r="171" spans="1:65" s="2" customFormat="1" ht="24.2" customHeight="1">
      <c r="A171" s="28"/>
      <c r="B171" s="29"/>
      <c r="C171" s="189" t="s">
        <v>530</v>
      </c>
      <c r="D171" s="189" t="s">
        <v>149</v>
      </c>
      <c r="E171" s="190" t="s">
        <v>723</v>
      </c>
      <c r="F171" s="191" t="s">
        <v>724</v>
      </c>
      <c r="G171" s="192" t="s">
        <v>279</v>
      </c>
      <c r="H171" s="193">
        <v>185</v>
      </c>
      <c r="I171" s="194">
        <v>10.8</v>
      </c>
      <c r="J171" s="194">
        <f t="shared" si="10"/>
        <v>1998</v>
      </c>
      <c r="K171" s="195"/>
      <c r="L171" s="33"/>
      <c r="M171" s="196" t="s">
        <v>1</v>
      </c>
      <c r="N171" s="197" t="s">
        <v>42</v>
      </c>
      <c r="O171" s="198">
        <v>0</v>
      </c>
      <c r="P171" s="198">
        <f t="shared" si="11"/>
        <v>0</v>
      </c>
      <c r="Q171" s="198">
        <v>0</v>
      </c>
      <c r="R171" s="198">
        <f t="shared" si="12"/>
        <v>0</v>
      </c>
      <c r="S171" s="198">
        <v>0</v>
      </c>
      <c r="T171" s="199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00" t="s">
        <v>420</v>
      </c>
      <c r="AT171" s="200" t="s">
        <v>149</v>
      </c>
      <c r="AU171" s="200" t="s">
        <v>154</v>
      </c>
      <c r="AY171" s="14" t="s">
        <v>147</v>
      </c>
      <c r="BE171" s="201">
        <f t="shared" si="14"/>
        <v>0</v>
      </c>
      <c r="BF171" s="201">
        <f t="shared" si="15"/>
        <v>1998</v>
      </c>
      <c r="BG171" s="201">
        <f t="shared" si="16"/>
        <v>0</v>
      </c>
      <c r="BH171" s="201">
        <f t="shared" si="17"/>
        <v>0</v>
      </c>
      <c r="BI171" s="201">
        <f t="shared" si="18"/>
        <v>0</v>
      </c>
      <c r="BJ171" s="14" t="s">
        <v>154</v>
      </c>
      <c r="BK171" s="201">
        <f t="shared" si="19"/>
        <v>1998</v>
      </c>
      <c r="BL171" s="14" t="s">
        <v>420</v>
      </c>
      <c r="BM171" s="200" t="s">
        <v>533</v>
      </c>
    </row>
    <row r="172" spans="1:65" s="2" customFormat="1" ht="33" customHeight="1">
      <c r="A172" s="28"/>
      <c r="B172" s="29"/>
      <c r="C172" s="189" t="s">
        <v>265</v>
      </c>
      <c r="D172" s="189" t="s">
        <v>149</v>
      </c>
      <c r="E172" s="190" t="s">
        <v>725</v>
      </c>
      <c r="F172" s="191" t="s">
        <v>726</v>
      </c>
      <c r="G172" s="192" t="s">
        <v>279</v>
      </c>
      <c r="H172" s="193">
        <v>185</v>
      </c>
      <c r="I172" s="194">
        <v>2.78</v>
      </c>
      <c r="J172" s="194">
        <f t="shared" si="10"/>
        <v>514.29999999999995</v>
      </c>
      <c r="K172" s="195"/>
      <c r="L172" s="33"/>
      <c r="M172" s="196" t="s">
        <v>1</v>
      </c>
      <c r="N172" s="197" t="s">
        <v>42</v>
      </c>
      <c r="O172" s="198">
        <v>0</v>
      </c>
      <c r="P172" s="198">
        <f t="shared" si="11"/>
        <v>0</v>
      </c>
      <c r="Q172" s="198">
        <v>0</v>
      </c>
      <c r="R172" s="198">
        <f t="shared" si="12"/>
        <v>0</v>
      </c>
      <c r="S172" s="198">
        <v>0</v>
      </c>
      <c r="T172" s="199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00" t="s">
        <v>420</v>
      </c>
      <c r="AT172" s="200" t="s">
        <v>149</v>
      </c>
      <c r="AU172" s="200" t="s">
        <v>154</v>
      </c>
      <c r="AY172" s="14" t="s">
        <v>147</v>
      </c>
      <c r="BE172" s="201">
        <f t="shared" si="14"/>
        <v>0</v>
      </c>
      <c r="BF172" s="201">
        <f t="shared" si="15"/>
        <v>514.29999999999995</v>
      </c>
      <c r="BG172" s="201">
        <f t="shared" si="16"/>
        <v>0</v>
      </c>
      <c r="BH172" s="201">
        <f t="shared" si="17"/>
        <v>0</v>
      </c>
      <c r="BI172" s="201">
        <f t="shared" si="18"/>
        <v>0</v>
      </c>
      <c r="BJ172" s="14" t="s">
        <v>154</v>
      </c>
      <c r="BK172" s="201">
        <f t="shared" si="19"/>
        <v>514.29999999999995</v>
      </c>
      <c r="BL172" s="14" t="s">
        <v>420</v>
      </c>
      <c r="BM172" s="200" t="s">
        <v>537</v>
      </c>
    </row>
    <row r="173" spans="1:65" s="2" customFormat="1" ht="16.5" customHeight="1">
      <c r="A173" s="28"/>
      <c r="B173" s="29"/>
      <c r="C173" s="206" t="s">
        <v>538</v>
      </c>
      <c r="D173" s="206" t="s">
        <v>222</v>
      </c>
      <c r="E173" s="207" t="s">
        <v>727</v>
      </c>
      <c r="F173" s="208" t="s">
        <v>728</v>
      </c>
      <c r="G173" s="209" t="s">
        <v>195</v>
      </c>
      <c r="H173" s="210">
        <v>23</v>
      </c>
      <c r="I173" s="211">
        <v>40.799999999999997</v>
      </c>
      <c r="J173" s="211">
        <f t="shared" si="10"/>
        <v>938.4</v>
      </c>
      <c r="K173" s="212"/>
      <c r="L173" s="213"/>
      <c r="M173" s="214" t="s">
        <v>1</v>
      </c>
      <c r="N173" s="215" t="s">
        <v>42</v>
      </c>
      <c r="O173" s="198">
        <v>0</v>
      </c>
      <c r="P173" s="198">
        <f t="shared" si="11"/>
        <v>0</v>
      </c>
      <c r="Q173" s="198">
        <v>0</v>
      </c>
      <c r="R173" s="198">
        <f t="shared" si="12"/>
        <v>0</v>
      </c>
      <c r="S173" s="198">
        <v>0</v>
      </c>
      <c r="T173" s="199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00" t="s">
        <v>579</v>
      </c>
      <c r="AT173" s="200" t="s">
        <v>222</v>
      </c>
      <c r="AU173" s="200" t="s">
        <v>154</v>
      </c>
      <c r="AY173" s="14" t="s">
        <v>147</v>
      </c>
      <c r="BE173" s="201">
        <f t="shared" si="14"/>
        <v>0</v>
      </c>
      <c r="BF173" s="201">
        <f t="shared" si="15"/>
        <v>938.4</v>
      </c>
      <c r="BG173" s="201">
        <f t="shared" si="16"/>
        <v>0</v>
      </c>
      <c r="BH173" s="201">
        <f t="shared" si="17"/>
        <v>0</v>
      </c>
      <c r="BI173" s="201">
        <f t="shared" si="18"/>
        <v>0</v>
      </c>
      <c r="BJ173" s="14" t="s">
        <v>154</v>
      </c>
      <c r="BK173" s="201">
        <f t="shared" si="19"/>
        <v>938.4</v>
      </c>
      <c r="BL173" s="14" t="s">
        <v>420</v>
      </c>
      <c r="BM173" s="200" t="s">
        <v>541</v>
      </c>
    </row>
    <row r="174" spans="1:65" s="2" customFormat="1" ht="24.2" customHeight="1">
      <c r="A174" s="28"/>
      <c r="B174" s="29"/>
      <c r="C174" s="189" t="s">
        <v>269</v>
      </c>
      <c r="D174" s="189" t="s">
        <v>149</v>
      </c>
      <c r="E174" s="190" t="s">
        <v>729</v>
      </c>
      <c r="F174" s="191" t="s">
        <v>730</v>
      </c>
      <c r="G174" s="192" t="s">
        <v>279</v>
      </c>
      <c r="H174" s="193">
        <v>185</v>
      </c>
      <c r="I174" s="194">
        <v>0.71</v>
      </c>
      <c r="J174" s="194">
        <f t="shared" si="10"/>
        <v>131.35</v>
      </c>
      <c r="K174" s="195"/>
      <c r="L174" s="33"/>
      <c r="M174" s="196" t="s">
        <v>1</v>
      </c>
      <c r="N174" s="197" t="s">
        <v>42</v>
      </c>
      <c r="O174" s="198">
        <v>0</v>
      </c>
      <c r="P174" s="198">
        <f t="shared" si="11"/>
        <v>0</v>
      </c>
      <c r="Q174" s="198">
        <v>0</v>
      </c>
      <c r="R174" s="198">
        <f t="shared" si="12"/>
        <v>0</v>
      </c>
      <c r="S174" s="198">
        <v>0</v>
      </c>
      <c r="T174" s="199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200" t="s">
        <v>420</v>
      </c>
      <c r="AT174" s="200" t="s">
        <v>149</v>
      </c>
      <c r="AU174" s="200" t="s">
        <v>154</v>
      </c>
      <c r="AY174" s="14" t="s">
        <v>147</v>
      </c>
      <c r="BE174" s="201">
        <f t="shared" si="14"/>
        <v>0</v>
      </c>
      <c r="BF174" s="201">
        <f t="shared" si="15"/>
        <v>131.35</v>
      </c>
      <c r="BG174" s="201">
        <f t="shared" si="16"/>
        <v>0</v>
      </c>
      <c r="BH174" s="201">
        <f t="shared" si="17"/>
        <v>0</v>
      </c>
      <c r="BI174" s="201">
        <f t="shared" si="18"/>
        <v>0</v>
      </c>
      <c r="BJ174" s="14" t="s">
        <v>154</v>
      </c>
      <c r="BK174" s="201">
        <f t="shared" si="19"/>
        <v>131.35</v>
      </c>
      <c r="BL174" s="14" t="s">
        <v>420</v>
      </c>
      <c r="BM174" s="200" t="s">
        <v>544</v>
      </c>
    </row>
    <row r="175" spans="1:65" s="2" customFormat="1" ht="16.5" customHeight="1">
      <c r="A175" s="28"/>
      <c r="B175" s="29"/>
      <c r="C175" s="206" t="s">
        <v>545</v>
      </c>
      <c r="D175" s="206" t="s">
        <v>222</v>
      </c>
      <c r="E175" s="207" t="s">
        <v>731</v>
      </c>
      <c r="F175" s="208" t="s">
        <v>732</v>
      </c>
      <c r="G175" s="209" t="s">
        <v>222</v>
      </c>
      <c r="H175" s="210">
        <v>185</v>
      </c>
      <c r="I175" s="211">
        <v>0.18</v>
      </c>
      <c r="J175" s="211">
        <f t="shared" si="10"/>
        <v>33.299999999999997</v>
      </c>
      <c r="K175" s="212"/>
      <c r="L175" s="213"/>
      <c r="M175" s="214" t="s">
        <v>1</v>
      </c>
      <c r="N175" s="215" t="s">
        <v>42</v>
      </c>
      <c r="O175" s="198">
        <v>0</v>
      </c>
      <c r="P175" s="198">
        <f t="shared" si="11"/>
        <v>0</v>
      </c>
      <c r="Q175" s="198">
        <v>0</v>
      </c>
      <c r="R175" s="198">
        <f t="shared" si="12"/>
        <v>0</v>
      </c>
      <c r="S175" s="198">
        <v>0</v>
      </c>
      <c r="T175" s="199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200" t="s">
        <v>579</v>
      </c>
      <c r="AT175" s="200" t="s">
        <v>222</v>
      </c>
      <c r="AU175" s="200" t="s">
        <v>154</v>
      </c>
      <c r="AY175" s="14" t="s">
        <v>147</v>
      </c>
      <c r="BE175" s="201">
        <f t="shared" si="14"/>
        <v>0</v>
      </c>
      <c r="BF175" s="201">
        <f t="shared" si="15"/>
        <v>33.299999999999997</v>
      </c>
      <c r="BG175" s="201">
        <f t="shared" si="16"/>
        <v>0</v>
      </c>
      <c r="BH175" s="201">
        <f t="shared" si="17"/>
        <v>0</v>
      </c>
      <c r="BI175" s="201">
        <f t="shared" si="18"/>
        <v>0</v>
      </c>
      <c r="BJ175" s="14" t="s">
        <v>154</v>
      </c>
      <c r="BK175" s="201">
        <f t="shared" si="19"/>
        <v>33.299999999999997</v>
      </c>
      <c r="BL175" s="14" t="s">
        <v>420</v>
      </c>
      <c r="BM175" s="200" t="s">
        <v>548</v>
      </c>
    </row>
    <row r="176" spans="1:65" s="2" customFormat="1" ht="33" customHeight="1">
      <c r="A176" s="28"/>
      <c r="B176" s="29"/>
      <c r="C176" s="189" t="s">
        <v>272</v>
      </c>
      <c r="D176" s="189" t="s">
        <v>149</v>
      </c>
      <c r="E176" s="190" t="s">
        <v>733</v>
      </c>
      <c r="F176" s="191" t="s">
        <v>734</v>
      </c>
      <c r="G176" s="192" t="s">
        <v>279</v>
      </c>
      <c r="H176" s="193">
        <v>185</v>
      </c>
      <c r="I176" s="194">
        <v>1.62</v>
      </c>
      <c r="J176" s="194">
        <f t="shared" si="10"/>
        <v>299.7</v>
      </c>
      <c r="K176" s="195"/>
      <c r="L176" s="33"/>
      <c r="M176" s="196" t="s">
        <v>1</v>
      </c>
      <c r="N176" s="197" t="s">
        <v>42</v>
      </c>
      <c r="O176" s="198">
        <v>0</v>
      </c>
      <c r="P176" s="198">
        <f t="shared" si="11"/>
        <v>0</v>
      </c>
      <c r="Q176" s="198">
        <v>0</v>
      </c>
      <c r="R176" s="198">
        <f t="shared" si="12"/>
        <v>0</v>
      </c>
      <c r="S176" s="198">
        <v>0</v>
      </c>
      <c r="T176" s="199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00" t="s">
        <v>420</v>
      </c>
      <c r="AT176" s="200" t="s">
        <v>149</v>
      </c>
      <c r="AU176" s="200" t="s">
        <v>154</v>
      </c>
      <c r="AY176" s="14" t="s">
        <v>147</v>
      </c>
      <c r="BE176" s="201">
        <f t="shared" si="14"/>
        <v>0</v>
      </c>
      <c r="BF176" s="201">
        <f t="shared" si="15"/>
        <v>299.7</v>
      </c>
      <c r="BG176" s="201">
        <f t="shared" si="16"/>
        <v>0</v>
      </c>
      <c r="BH176" s="201">
        <f t="shared" si="17"/>
        <v>0</v>
      </c>
      <c r="BI176" s="201">
        <f t="shared" si="18"/>
        <v>0</v>
      </c>
      <c r="BJ176" s="14" t="s">
        <v>154</v>
      </c>
      <c r="BK176" s="201">
        <f t="shared" si="19"/>
        <v>299.7</v>
      </c>
      <c r="BL176" s="14" t="s">
        <v>420</v>
      </c>
      <c r="BM176" s="200" t="s">
        <v>551</v>
      </c>
    </row>
    <row r="177" spans="1:65" s="2" customFormat="1" ht="16.5" customHeight="1">
      <c r="A177" s="28"/>
      <c r="B177" s="29"/>
      <c r="C177" s="206" t="s">
        <v>552</v>
      </c>
      <c r="D177" s="206" t="s">
        <v>222</v>
      </c>
      <c r="E177" s="207" t="s">
        <v>735</v>
      </c>
      <c r="F177" s="208" t="s">
        <v>736</v>
      </c>
      <c r="G177" s="209" t="s">
        <v>279</v>
      </c>
      <c r="H177" s="210">
        <v>185</v>
      </c>
      <c r="I177" s="211">
        <v>2.88</v>
      </c>
      <c r="J177" s="211">
        <f t="shared" si="10"/>
        <v>532.79999999999995</v>
      </c>
      <c r="K177" s="212"/>
      <c r="L177" s="213"/>
      <c r="M177" s="214" t="s">
        <v>1</v>
      </c>
      <c r="N177" s="215" t="s">
        <v>42</v>
      </c>
      <c r="O177" s="198">
        <v>0</v>
      </c>
      <c r="P177" s="198">
        <f t="shared" si="11"/>
        <v>0</v>
      </c>
      <c r="Q177" s="198">
        <v>0</v>
      </c>
      <c r="R177" s="198">
        <f t="shared" si="12"/>
        <v>0</v>
      </c>
      <c r="S177" s="198">
        <v>0</v>
      </c>
      <c r="T177" s="199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00" t="s">
        <v>579</v>
      </c>
      <c r="AT177" s="200" t="s">
        <v>222</v>
      </c>
      <c r="AU177" s="200" t="s">
        <v>154</v>
      </c>
      <c r="AY177" s="14" t="s">
        <v>147</v>
      </c>
      <c r="BE177" s="201">
        <f t="shared" si="14"/>
        <v>0</v>
      </c>
      <c r="BF177" s="201">
        <f t="shared" si="15"/>
        <v>532.79999999999995</v>
      </c>
      <c r="BG177" s="201">
        <f t="shared" si="16"/>
        <v>0</v>
      </c>
      <c r="BH177" s="201">
        <f t="shared" si="17"/>
        <v>0</v>
      </c>
      <c r="BI177" s="201">
        <f t="shared" si="18"/>
        <v>0</v>
      </c>
      <c r="BJ177" s="14" t="s">
        <v>154</v>
      </c>
      <c r="BK177" s="201">
        <f t="shared" si="19"/>
        <v>532.79999999999995</v>
      </c>
      <c r="BL177" s="14" t="s">
        <v>420</v>
      </c>
      <c r="BM177" s="200" t="s">
        <v>555</v>
      </c>
    </row>
    <row r="178" spans="1:65" s="2" customFormat="1" ht="33" customHeight="1">
      <c r="A178" s="28"/>
      <c r="B178" s="29"/>
      <c r="C178" s="189" t="s">
        <v>276</v>
      </c>
      <c r="D178" s="189" t="s">
        <v>149</v>
      </c>
      <c r="E178" s="190" t="s">
        <v>737</v>
      </c>
      <c r="F178" s="191" t="s">
        <v>738</v>
      </c>
      <c r="G178" s="192" t="s">
        <v>279</v>
      </c>
      <c r="H178" s="193">
        <v>185</v>
      </c>
      <c r="I178" s="194">
        <v>5.4</v>
      </c>
      <c r="J178" s="194">
        <f t="shared" si="10"/>
        <v>999</v>
      </c>
      <c r="K178" s="195"/>
      <c r="L178" s="33"/>
      <c r="M178" s="196" t="s">
        <v>1</v>
      </c>
      <c r="N178" s="197" t="s">
        <v>42</v>
      </c>
      <c r="O178" s="198">
        <v>0</v>
      </c>
      <c r="P178" s="198">
        <f t="shared" si="11"/>
        <v>0</v>
      </c>
      <c r="Q178" s="198">
        <v>0</v>
      </c>
      <c r="R178" s="198">
        <f t="shared" si="12"/>
        <v>0</v>
      </c>
      <c r="S178" s="198">
        <v>0</v>
      </c>
      <c r="T178" s="199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200" t="s">
        <v>420</v>
      </c>
      <c r="AT178" s="200" t="s">
        <v>149</v>
      </c>
      <c r="AU178" s="200" t="s">
        <v>154</v>
      </c>
      <c r="AY178" s="14" t="s">
        <v>147</v>
      </c>
      <c r="BE178" s="201">
        <f t="shared" si="14"/>
        <v>0</v>
      </c>
      <c r="BF178" s="201">
        <f t="shared" si="15"/>
        <v>999</v>
      </c>
      <c r="BG178" s="201">
        <f t="shared" si="16"/>
        <v>0</v>
      </c>
      <c r="BH178" s="201">
        <f t="shared" si="17"/>
        <v>0</v>
      </c>
      <c r="BI178" s="201">
        <f t="shared" si="18"/>
        <v>0</v>
      </c>
      <c r="BJ178" s="14" t="s">
        <v>154</v>
      </c>
      <c r="BK178" s="201">
        <f t="shared" si="19"/>
        <v>999</v>
      </c>
      <c r="BL178" s="14" t="s">
        <v>420</v>
      </c>
      <c r="BM178" s="200" t="s">
        <v>560</v>
      </c>
    </row>
    <row r="179" spans="1:65" s="2" customFormat="1" ht="33" customHeight="1">
      <c r="A179" s="28"/>
      <c r="B179" s="29"/>
      <c r="C179" s="189" t="s">
        <v>561</v>
      </c>
      <c r="D179" s="189" t="s">
        <v>149</v>
      </c>
      <c r="E179" s="190" t="s">
        <v>739</v>
      </c>
      <c r="F179" s="191" t="s">
        <v>740</v>
      </c>
      <c r="G179" s="192" t="s">
        <v>157</v>
      </c>
      <c r="H179" s="193">
        <v>93</v>
      </c>
      <c r="I179" s="194">
        <v>2.62</v>
      </c>
      <c r="J179" s="194">
        <f t="shared" si="10"/>
        <v>243.66</v>
      </c>
      <c r="K179" s="195"/>
      <c r="L179" s="33"/>
      <c r="M179" s="196" t="s">
        <v>1</v>
      </c>
      <c r="N179" s="197" t="s">
        <v>42</v>
      </c>
      <c r="O179" s="198">
        <v>0</v>
      </c>
      <c r="P179" s="198">
        <f t="shared" si="11"/>
        <v>0</v>
      </c>
      <c r="Q179" s="198">
        <v>0</v>
      </c>
      <c r="R179" s="198">
        <f t="shared" si="12"/>
        <v>0</v>
      </c>
      <c r="S179" s="198">
        <v>0</v>
      </c>
      <c r="T179" s="199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200" t="s">
        <v>420</v>
      </c>
      <c r="AT179" s="200" t="s">
        <v>149</v>
      </c>
      <c r="AU179" s="200" t="s">
        <v>154</v>
      </c>
      <c r="AY179" s="14" t="s">
        <v>147</v>
      </c>
      <c r="BE179" s="201">
        <f t="shared" si="14"/>
        <v>0</v>
      </c>
      <c r="BF179" s="201">
        <f t="shared" si="15"/>
        <v>243.66</v>
      </c>
      <c r="BG179" s="201">
        <f t="shared" si="16"/>
        <v>0</v>
      </c>
      <c r="BH179" s="201">
        <f t="shared" si="17"/>
        <v>0</v>
      </c>
      <c r="BI179" s="201">
        <f t="shared" si="18"/>
        <v>0</v>
      </c>
      <c r="BJ179" s="14" t="s">
        <v>154</v>
      </c>
      <c r="BK179" s="201">
        <f t="shared" si="19"/>
        <v>243.66</v>
      </c>
      <c r="BL179" s="14" t="s">
        <v>420</v>
      </c>
      <c r="BM179" s="200" t="s">
        <v>564</v>
      </c>
    </row>
    <row r="180" spans="1:65" s="2" customFormat="1" ht="16.5" customHeight="1">
      <c r="A180" s="28"/>
      <c r="B180" s="29"/>
      <c r="C180" s="189" t="s">
        <v>280</v>
      </c>
      <c r="D180" s="189" t="s">
        <v>149</v>
      </c>
      <c r="E180" s="190" t="s">
        <v>713</v>
      </c>
      <c r="F180" s="191" t="s">
        <v>714</v>
      </c>
      <c r="G180" s="192" t="s">
        <v>206</v>
      </c>
      <c r="H180" s="193">
        <v>1</v>
      </c>
      <c r="I180" s="194">
        <v>64.8</v>
      </c>
      <c r="J180" s="194">
        <f t="shared" si="10"/>
        <v>64.8</v>
      </c>
      <c r="K180" s="195"/>
      <c r="L180" s="33"/>
      <c r="M180" s="202" t="s">
        <v>1</v>
      </c>
      <c r="N180" s="203" t="s">
        <v>42</v>
      </c>
      <c r="O180" s="204">
        <v>0</v>
      </c>
      <c r="P180" s="204">
        <f t="shared" si="11"/>
        <v>0</v>
      </c>
      <c r="Q180" s="204">
        <v>0</v>
      </c>
      <c r="R180" s="204">
        <f t="shared" si="12"/>
        <v>0</v>
      </c>
      <c r="S180" s="204">
        <v>0</v>
      </c>
      <c r="T180" s="205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200" t="s">
        <v>420</v>
      </c>
      <c r="AT180" s="200" t="s">
        <v>149</v>
      </c>
      <c r="AU180" s="200" t="s">
        <v>154</v>
      </c>
      <c r="AY180" s="14" t="s">
        <v>147</v>
      </c>
      <c r="BE180" s="201">
        <f t="shared" si="14"/>
        <v>0</v>
      </c>
      <c r="BF180" s="201">
        <f t="shared" si="15"/>
        <v>64.8</v>
      </c>
      <c r="BG180" s="201">
        <f t="shared" si="16"/>
        <v>0</v>
      </c>
      <c r="BH180" s="201">
        <f t="shared" si="17"/>
        <v>0</v>
      </c>
      <c r="BI180" s="201">
        <f t="shared" si="18"/>
        <v>0</v>
      </c>
      <c r="BJ180" s="14" t="s">
        <v>154</v>
      </c>
      <c r="BK180" s="201">
        <f t="shared" si="19"/>
        <v>64.8</v>
      </c>
      <c r="BL180" s="14" t="s">
        <v>420</v>
      </c>
      <c r="BM180" s="200" t="s">
        <v>570</v>
      </c>
    </row>
    <row r="181" spans="1:65" s="2" customFormat="1" ht="6.95" customHeight="1">
      <c r="A181" s="28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33"/>
      <c r="M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</row>
  </sheetData>
  <sheetProtection algorithmName="SHA-512" hashValue="ntS3i2rsSuokS+dfDmQvzh7cNoNaJ3V19ItjHhuZN5nvSzvAoM1SO4xRt2LcELB9UUyHoq1yTKnDC2SULlq+EQ==" saltValue="2NeHHayrOJ92J4vPCAL7t/LJfKDM1BITTnyJZfmONy2Gvjdq09Eg1p0u48v9WZGRu/5QAg6IeWOw4oXiL9vcBA==" spinCount="100000" sheet="1" objects="1" scenarios="1" formatColumns="0" formatRows="0" autoFilter="0"/>
  <autoFilter ref="C121:K180" xr:uid="{00000000-0009-0000-0000-00000A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115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855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ROUND(J129, 2)</f>
        <v>228337.74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ROUND((SUM(BE129:BE177)),  2)</f>
        <v>0</v>
      </c>
      <c r="G33" s="124"/>
      <c r="H33" s="124"/>
      <c r="I33" s="125">
        <v>0.2</v>
      </c>
      <c r="J33" s="123">
        <f>ROUND(((SUM(BE129:BE177))*I33),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ROUND((SUM(BF129:BF177)),  2)</f>
        <v>228337.74</v>
      </c>
      <c r="G34" s="28"/>
      <c r="H34" s="28"/>
      <c r="I34" s="127">
        <v>0.2</v>
      </c>
      <c r="J34" s="126">
        <f>ROUND(((SUM(BF129:BF177))*I34),  2)</f>
        <v>45667.55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ROUND((SUM(BG129:BG177)),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ROUND((SUM(BH129:BH177)),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ROUND((SUM(BI129:BI177)),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274005.28999999998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11 - SO09.1 Prevádzkové budovy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J129</f>
        <v>228337.74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J130</f>
        <v>39023.699999999997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209</v>
      </c>
      <c r="E98" s="159"/>
      <c r="F98" s="159"/>
      <c r="G98" s="159"/>
      <c r="H98" s="159"/>
      <c r="I98" s="159"/>
      <c r="J98" s="160">
        <f>J131</f>
        <v>8143.2</v>
      </c>
      <c r="K98" s="157"/>
      <c r="L98" s="161"/>
    </row>
    <row r="99" spans="1:31" s="10" customFormat="1" ht="19.899999999999999" hidden="1" customHeight="1">
      <c r="B99" s="156"/>
      <c r="C99" s="157"/>
      <c r="D99" s="158" t="s">
        <v>434</v>
      </c>
      <c r="E99" s="159"/>
      <c r="F99" s="159"/>
      <c r="G99" s="159"/>
      <c r="H99" s="159"/>
      <c r="I99" s="159"/>
      <c r="J99" s="160">
        <f>J135</f>
        <v>10097.99</v>
      </c>
      <c r="K99" s="157"/>
      <c r="L99" s="161"/>
    </row>
    <row r="100" spans="1:31" s="10" customFormat="1" ht="19.899999999999999" hidden="1" customHeight="1">
      <c r="B100" s="156"/>
      <c r="C100" s="157"/>
      <c r="D100" s="158" t="s">
        <v>856</v>
      </c>
      <c r="E100" s="159"/>
      <c r="F100" s="159"/>
      <c r="G100" s="159"/>
      <c r="H100" s="159"/>
      <c r="I100" s="159"/>
      <c r="J100" s="160">
        <f>J138</f>
        <v>13811.779999999999</v>
      </c>
      <c r="K100" s="157"/>
      <c r="L100" s="161"/>
    </row>
    <row r="101" spans="1:31" s="10" customFormat="1" ht="19.899999999999999" hidden="1" customHeight="1">
      <c r="B101" s="156"/>
      <c r="C101" s="157"/>
      <c r="D101" s="158" t="s">
        <v>130</v>
      </c>
      <c r="E101" s="159"/>
      <c r="F101" s="159"/>
      <c r="G101" s="159"/>
      <c r="H101" s="159"/>
      <c r="I101" s="159"/>
      <c r="J101" s="160">
        <f>J143</f>
        <v>3512.9700000000003</v>
      </c>
      <c r="K101" s="157"/>
      <c r="L101" s="161"/>
    </row>
    <row r="102" spans="1:31" s="10" customFormat="1" ht="19.899999999999999" hidden="1" customHeight="1">
      <c r="B102" s="156"/>
      <c r="C102" s="157"/>
      <c r="D102" s="158" t="s">
        <v>131</v>
      </c>
      <c r="E102" s="159"/>
      <c r="F102" s="159"/>
      <c r="G102" s="159"/>
      <c r="H102" s="159"/>
      <c r="I102" s="159"/>
      <c r="J102" s="160">
        <f>J146</f>
        <v>3457.76</v>
      </c>
      <c r="K102" s="157"/>
      <c r="L102" s="161"/>
    </row>
    <row r="103" spans="1:31" s="9" customFormat="1" ht="24.95" hidden="1" customHeight="1">
      <c r="B103" s="150"/>
      <c r="C103" s="151"/>
      <c r="D103" s="152" t="s">
        <v>351</v>
      </c>
      <c r="E103" s="153"/>
      <c r="F103" s="153"/>
      <c r="G103" s="153"/>
      <c r="H103" s="153"/>
      <c r="I103" s="153"/>
      <c r="J103" s="154">
        <f>J148</f>
        <v>168594.04</v>
      </c>
      <c r="K103" s="151"/>
      <c r="L103" s="155"/>
    </row>
    <row r="104" spans="1:31" s="10" customFormat="1" ht="19.899999999999999" hidden="1" customHeight="1">
      <c r="B104" s="156"/>
      <c r="C104" s="157"/>
      <c r="D104" s="158" t="s">
        <v>857</v>
      </c>
      <c r="E104" s="159"/>
      <c r="F104" s="159"/>
      <c r="G104" s="159"/>
      <c r="H104" s="159"/>
      <c r="I104" s="159"/>
      <c r="J104" s="160">
        <f>J149</f>
        <v>23179.82</v>
      </c>
      <c r="K104" s="157"/>
      <c r="L104" s="161"/>
    </row>
    <row r="105" spans="1:31" s="10" customFormat="1" ht="19.899999999999999" hidden="1" customHeight="1">
      <c r="B105" s="156"/>
      <c r="C105" s="157"/>
      <c r="D105" s="158" t="s">
        <v>858</v>
      </c>
      <c r="E105" s="159"/>
      <c r="F105" s="159"/>
      <c r="G105" s="159"/>
      <c r="H105" s="159"/>
      <c r="I105" s="159"/>
      <c r="J105" s="160">
        <f>J155</f>
        <v>3706.1400000000003</v>
      </c>
      <c r="K105" s="157"/>
      <c r="L105" s="161"/>
    </row>
    <row r="106" spans="1:31" s="10" customFormat="1" ht="19.899999999999999" hidden="1" customHeight="1">
      <c r="B106" s="156"/>
      <c r="C106" s="157"/>
      <c r="D106" s="158" t="s">
        <v>352</v>
      </c>
      <c r="E106" s="159"/>
      <c r="F106" s="159"/>
      <c r="G106" s="159"/>
      <c r="H106" s="159"/>
      <c r="I106" s="159"/>
      <c r="J106" s="160">
        <f>J161</f>
        <v>131818.66</v>
      </c>
      <c r="K106" s="157"/>
      <c r="L106" s="161"/>
    </row>
    <row r="107" spans="1:31" s="10" customFormat="1" ht="19.899999999999999" hidden="1" customHeight="1">
      <c r="B107" s="156"/>
      <c r="C107" s="157"/>
      <c r="D107" s="158" t="s">
        <v>859</v>
      </c>
      <c r="E107" s="159"/>
      <c r="F107" s="159"/>
      <c r="G107" s="159"/>
      <c r="H107" s="159"/>
      <c r="I107" s="159"/>
      <c r="J107" s="160">
        <f>J170</f>
        <v>9889.42</v>
      </c>
      <c r="K107" s="157"/>
      <c r="L107" s="161"/>
    </row>
    <row r="108" spans="1:31" s="9" customFormat="1" ht="24.95" hidden="1" customHeight="1">
      <c r="B108" s="150"/>
      <c r="C108" s="151"/>
      <c r="D108" s="152" t="s">
        <v>438</v>
      </c>
      <c r="E108" s="153"/>
      <c r="F108" s="153"/>
      <c r="G108" s="153"/>
      <c r="H108" s="153"/>
      <c r="I108" s="153"/>
      <c r="J108" s="154">
        <f>J174</f>
        <v>20720</v>
      </c>
      <c r="K108" s="151"/>
      <c r="L108" s="155"/>
    </row>
    <row r="109" spans="1:31" s="10" customFormat="1" ht="19.899999999999999" hidden="1" customHeight="1">
      <c r="B109" s="156"/>
      <c r="C109" s="157"/>
      <c r="D109" s="158" t="s">
        <v>860</v>
      </c>
      <c r="E109" s="159"/>
      <c r="F109" s="159"/>
      <c r="G109" s="159"/>
      <c r="H109" s="159"/>
      <c r="I109" s="159"/>
      <c r="J109" s="160">
        <f>J175</f>
        <v>20720</v>
      </c>
      <c r="K109" s="157"/>
      <c r="L109" s="161"/>
    </row>
    <row r="110" spans="1:31" s="2" customFormat="1" ht="21.75" hidden="1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hidden="1" customHeight="1">
      <c r="A111" s="28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ht="11.25" hidden="1"/>
    <row r="113" spans="1:31" ht="11.25" hidden="1"/>
    <row r="114" spans="1:31" ht="11.25" hidden="1"/>
    <row r="115" spans="1:31" s="2" customFormat="1" ht="6.95" customHeight="1">
      <c r="A115" s="28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4.95" customHeight="1">
      <c r="A116" s="28"/>
      <c r="B116" s="29"/>
      <c r="C116" s="20" t="s">
        <v>133</v>
      </c>
      <c r="D116" s="30"/>
      <c r="E116" s="30"/>
      <c r="F116" s="30"/>
      <c r="G116" s="30"/>
      <c r="H116" s="30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12" customHeight="1">
      <c r="A118" s="28"/>
      <c r="B118" s="29"/>
      <c r="C118" s="25" t="s">
        <v>13</v>
      </c>
      <c r="D118" s="30"/>
      <c r="E118" s="30"/>
      <c r="F118" s="30"/>
      <c r="G118" s="30"/>
      <c r="H118" s="30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6.5" customHeight="1">
      <c r="A119" s="28"/>
      <c r="B119" s="29"/>
      <c r="C119" s="30"/>
      <c r="D119" s="30"/>
      <c r="E119" s="262" t="str">
        <f>E7</f>
        <v>Zberný dvor obce Chtelnica</v>
      </c>
      <c r="F119" s="263"/>
      <c r="G119" s="263"/>
      <c r="H119" s="263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29"/>
      <c r="C120" s="25" t="s">
        <v>120</v>
      </c>
      <c r="D120" s="30"/>
      <c r="E120" s="30"/>
      <c r="F120" s="30"/>
      <c r="G120" s="30"/>
      <c r="H120" s="30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6.5" customHeight="1">
      <c r="A121" s="28"/>
      <c r="B121" s="29"/>
      <c r="C121" s="30"/>
      <c r="D121" s="30"/>
      <c r="E121" s="222" t="str">
        <f>E9</f>
        <v>11 - SO09.1 Prevádzkové budovy</v>
      </c>
      <c r="F121" s="264"/>
      <c r="G121" s="264"/>
      <c r="H121" s="264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6.95" customHeight="1">
      <c r="A122" s="28"/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5" t="s">
        <v>17</v>
      </c>
      <c r="D123" s="30"/>
      <c r="E123" s="30"/>
      <c r="F123" s="23" t="str">
        <f>F12</f>
        <v>Chtelnica</v>
      </c>
      <c r="G123" s="30"/>
      <c r="H123" s="30"/>
      <c r="I123" s="25" t="s">
        <v>19</v>
      </c>
      <c r="J123" s="64" t="str">
        <f>IF(J12="","",J12)</f>
        <v>5. 10. 2022</v>
      </c>
      <c r="K123" s="30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6.95" customHeight="1">
      <c r="A124" s="28"/>
      <c r="B124" s="29"/>
      <c r="C124" s="30"/>
      <c r="D124" s="30"/>
      <c r="E124" s="30"/>
      <c r="F124" s="30"/>
      <c r="G124" s="30"/>
      <c r="H124" s="30"/>
      <c r="I124" s="30"/>
      <c r="J124" s="30"/>
      <c r="K124" s="30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5.2" customHeight="1">
      <c r="A125" s="28"/>
      <c r="B125" s="29"/>
      <c r="C125" s="25" t="s">
        <v>21</v>
      </c>
      <c r="D125" s="30"/>
      <c r="E125" s="30"/>
      <c r="F125" s="23" t="str">
        <f>E15</f>
        <v>Obec Chtelnica</v>
      </c>
      <c r="G125" s="30"/>
      <c r="H125" s="30"/>
      <c r="I125" s="25" t="s">
        <v>30</v>
      </c>
      <c r="J125" s="26" t="str">
        <f>E21</f>
        <v xml:space="preserve"> </v>
      </c>
      <c r="K125" s="30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2" customHeight="1">
      <c r="A126" s="28"/>
      <c r="B126" s="29"/>
      <c r="C126" s="25" t="s">
        <v>26</v>
      </c>
      <c r="D126" s="30"/>
      <c r="E126" s="30"/>
      <c r="F126" s="23" t="str">
        <f>IF(E18="","",E18)</f>
        <v>INVEX, spol. s r.o.</v>
      </c>
      <c r="G126" s="30"/>
      <c r="H126" s="30"/>
      <c r="I126" s="25" t="s">
        <v>33</v>
      </c>
      <c r="J126" s="26" t="str">
        <f>E24</f>
        <v>Ing.Brestovanská</v>
      </c>
      <c r="K126" s="30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0.35" customHeight="1">
      <c r="A127" s="28"/>
      <c r="B127" s="29"/>
      <c r="C127" s="30"/>
      <c r="D127" s="30"/>
      <c r="E127" s="30"/>
      <c r="F127" s="30"/>
      <c r="G127" s="30"/>
      <c r="H127" s="30"/>
      <c r="I127" s="30"/>
      <c r="J127" s="30"/>
      <c r="K127" s="30"/>
      <c r="L127" s="49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1" customFormat="1" ht="29.25" customHeight="1">
      <c r="A128" s="162"/>
      <c r="B128" s="163"/>
      <c r="C128" s="164" t="s">
        <v>134</v>
      </c>
      <c r="D128" s="165" t="s">
        <v>61</v>
      </c>
      <c r="E128" s="165" t="s">
        <v>57</v>
      </c>
      <c r="F128" s="165" t="s">
        <v>58</v>
      </c>
      <c r="G128" s="165" t="s">
        <v>135</v>
      </c>
      <c r="H128" s="165" t="s">
        <v>136</v>
      </c>
      <c r="I128" s="165" t="s">
        <v>137</v>
      </c>
      <c r="J128" s="166" t="s">
        <v>124</v>
      </c>
      <c r="K128" s="167" t="s">
        <v>138</v>
      </c>
      <c r="L128" s="168"/>
      <c r="M128" s="73" t="s">
        <v>1</v>
      </c>
      <c r="N128" s="74" t="s">
        <v>40</v>
      </c>
      <c r="O128" s="74" t="s">
        <v>139</v>
      </c>
      <c r="P128" s="74" t="s">
        <v>140</v>
      </c>
      <c r="Q128" s="74" t="s">
        <v>141</v>
      </c>
      <c r="R128" s="74" t="s">
        <v>142</v>
      </c>
      <c r="S128" s="74" t="s">
        <v>143</v>
      </c>
      <c r="T128" s="75" t="s">
        <v>144</v>
      </c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</row>
    <row r="129" spans="1:65" s="2" customFormat="1" ht="22.9" customHeight="1">
      <c r="A129" s="28"/>
      <c r="B129" s="29"/>
      <c r="C129" s="80" t="s">
        <v>125</v>
      </c>
      <c r="D129" s="30"/>
      <c r="E129" s="30"/>
      <c r="F129" s="30"/>
      <c r="G129" s="30"/>
      <c r="H129" s="30"/>
      <c r="I129" s="30"/>
      <c r="J129" s="169">
        <f>BK129</f>
        <v>228337.74</v>
      </c>
      <c r="K129" s="30"/>
      <c r="L129" s="33"/>
      <c r="M129" s="76"/>
      <c r="N129" s="170"/>
      <c r="O129" s="77"/>
      <c r="P129" s="171">
        <f>P130+P148+P174</f>
        <v>2773.2191863500002</v>
      </c>
      <c r="Q129" s="77"/>
      <c r="R129" s="171">
        <f>R130+R148+R174</f>
        <v>279.06917935484552</v>
      </c>
      <c r="S129" s="77"/>
      <c r="T129" s="172">
        <f>T130+T148+T174</f>
        <v>2.2015000000000002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4" t="s">
        <v>75</v>
      </c>
      <c r="AU129" s="14" t="s">
        <v>126</v>
      </c>
      <c r="BK129" s="173">
        <f>BK130+BK148+BK174</f>
        <v>228337.74</v>
      </c>
    </row>
    <row r="130" spans="1:65" s="12" customFormat="1" ht="25.9" customHeight="1">
      <c r="B130" s="174"/>
      <c r="C130" s="175"/>
      <c r="D130" s="176" t="s">
        <v>75</v>
      </c>
      <c r="E130" s="177" t="s">
        <v>145</v>
      </c>
      <c r="F130" s="177" t="s">
        <v>146</v>
      </c>
      <c r="G130" s="175"/>
      <c r="H130" s="175"/>
      <c r="I130" s="175"/>
      <c r="J130" s="178">
        <f>BK130</f>
        <v>39023.699999999997</v>
      </c>
      <c r="K130" s="175"/>
      <c r="L130" s="179"/>
      <c r="M130" s="180"/>
      <c r="N130" s="181"/>
      <c r="O130" s="181"/>
      <c r="P130" s="182">
        <f>P131+P135+P138+P143+P146</f>
        <v>748.77194059999999</v>
      </c>
      <c r="Q130" s="181"/>
      <c r="R130" s="182">
        <f>R131+R135+R138+R143+R146</f>
        <v>244.67846146636001</v>
      </c>
      <c r="S130" s="181"/>
      <c r="T130" s="183">
        <f>T131+T135+T138+T143+T146</f>
        <v>0</v>
      </c>
      <c r="AR130" s="184" t="s">
        <v>84</v>
      </c>
      <c r="AT130" s="185" t="s">
        <v>75</v>
      </c>
      <c r="AU130" s="185" t="s">
        <v>76</v>
      </c>
      <c r="AY130" s="184" t="s">
        <v>147</v>
      </c>
      <c r="BK130" s="186">
        <f>BK131+BK135+BK138+BK143+BK146</f>
        <v>39023.699999999997</v>
      </c>
    </row>
    <row r="131" spans="1:65" s="12" customFormat="1" ht="22.9" customHeight="1">
      <c r="B131" s="174"/>
      <c r="C131" s="175"/>
      <c r="D131" s="176" t="s">
        <v>75</v>
      </c>
      <c r="E131" s="187" t="s">
        <v>154</v>
      </c>
      <c r="F131" s="187" t="s">
        <v>217</v>
      </c>
      <c r="G131" s="175"/>
      <c r="H131" s="175"/>
      <c r="I131" s="175"/>
      <c r="J131" s="188">
        <f>BK131</f>
        <v>8143.2</v>
      </c>
      <c r="K131" s="175"/>
      <c r="L131" s="179"/>
      <c r="M131" s="180"/>
      <c r="N131" s="181"/>
      <c r="O131" s="181"/>
      <c r="P131" s="182">
        <f>SUM(P132:P134)</f>
        <v>234.30815999999999</v>
      </c>
      <c r="Q131" s="181"/>
      <c r="R131" s="182">
        <f>SUM(R132:R134)</f>
        <v>79.529282783999989</v>
      </c>
      <c r="S131" s="181"/>
      <c r="T131" s="183">
        <f>SUM(T132:T134)</f>
        <v>0</v>
      </c>
      <c r="AR131" s="184" t="s">
        <v>84</v>
      </c>
      <c r="AT131" s="185" t="s">
        <v>75</v>
      </c>
      <c r="AU131" s="185" t="s">
        <v>84</v>
      </c>
      <c r="AY131" s="184" t="s">
        <v>147</v>
      </c>
      <c r="BK131" s="186">
        <f>SUM(BK132:BK134)</f>
        <v>8143.2</v>
      </c>
    </row>
    <row r="132" spans="1:65" s="2" customFormat="1" ht="16.5" customHeight="1">
      <c r="A132" s="28"/>
      <c r="B132" s="29"/>
      <c r="C132" s="189" t="s">
        <v>84</v>
      </c>
      <c r="D132" s="189" t="s">
        <v>149</v>
      </c>
      <c r="E132" s="190" t="s">
        <v>861</v>
      </c>
      <c r="F132" s="191" t="s">
        <v>862</v>
      </c>
      <c r="G132" s="192" t="s">
        <v>161</v>
      </c>
      <c r="H132" s="193">
        <v>36</v>
      </c>
      <c r="I132" s="194">
        <v>102.4</v>
      </c>
      <c r="J132" s="194">
        <f>ROUND(I132*H132,2)</f>
        <v>3686.4</v>
      </c>
      <c r="K132" s="195"/>
      <c r="L132" s="33"/>
      <c r="M132" s="196" t="s">
        <v>1</v>
      </c>
      <c r="N132" s="197" t="s">
        <v>42</v>
      </c>
      <c r="O132" s="198">
        <v>0.58055999999999996</v>
      </c>
      <c r="P132" s="198">
        <f>O132*H132</f>
        <v>20.90016</v>
      </c>
      <c r="Q132" s="198">
        <v>2.1940757039999998</v>
      </c>
      <c r="R132" s="198">
        <f>Q132*H132</f>
        <v>78.986725343999993</v>
      </c>
      <c r="S132" s="198">
        <v>0</v>
      </c>
      <c r="T132" s="19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153</v>
      </c>
      <c r="AT132" s="200" t="s">
        <v>149</v>
      </c>
      <c r="AU132" s="200" t="s">
        <v>154</v>
      </c>
      <c r="AY132" s="14" t="s">
        <v>147</v>
      </c>
      <c r="BE132" s="201">
        <f>IF(N132="základná",J132,0)</f>
        <v>0</v>
      </c>
      <c r="BF132" s="201">
        <f>IF(N132="znížená",J132,0)</f>
        <v>3686.4</v>
      </c>
      <c r="BG132" s="201">
        <f>IF(N132="zákl. prenesená",J132,0)</f>
        <v>0</v>
      </c>
      <c r="BH132" s="201">
        <f>IF(N132="zníž. prenesená",J132,0)</f>
        <v>0</v>
      </c>
      <c r="BI132" s="201">
        <f>IF(N132="nulová",J132,0)</f>
        <v>0</v>
      </c>
      <c r="BJ132" s="14" t="s">
        <v>154</v>
      </c>
      <c r="BK132" s="201">
        <f>ROUND(I132*H132,2)</f>
        <v>3686.4</v>
      </c>
      <c r="BL132" s="14" t="s">
        <v>153</v>
      </c>
      <c r="BM132" s="200" t="s">
        <v>154</v>
      </c>
    </row>
    <row r="133" spans="1:65" s="2" customFormat="1" ht="21.75" customHeight="1">
      <c r="A133" s="28"/>
      <c r="B133" s="29"/>
      <c r="C133" s="189" t="s">
        <v>154</v>
      </c>
      <c r="D133" s="189" t="s">
        <v>149</v>
      </c>
      <c r="E133" s="190" t="s">
        <v>863</v>
      </c>
      <c r="F133" s="191" t="s">
        <v>864</v>
      </c>
      <c r="G133" s="192" t="s">
        <v>157</v>
      </c>
      <c r="H133" s="193">
        <v>144</v>
      </c>
      <c r="I133" s="194">
        <v>23.51</v>
      </c>
      <c r="J133" s="194">
        <f>ROUND(I133*H133,2)</f>
        <v>3385.44</v>
      </c>
      <c r="K133" s="195"/>
      <c r="L133" s="33"/>
      <c r="M133" s="196" t="s">
        <v>1</v>
      </c>
      <c r="N133" s="197" t="s">
        <v>42</v>
      </c>
      <c r="O133" s="198">
        <v>1.052</v>
      </c>
      <c r="P133" s="198">
        <f>O133*H133</f>
        <v>151.488</v>
      </c>
      <c r="Q133" s="198">
        <v>3.7677600000000002E-3</v>
      </c>
      <c r="R133" s="198">
        <f>Q133*H133</f>
        <v>0.54255744000000006</v>
      </c>
      <c r="S133" s="198">
        <v>0</v>
      </c>
      <c r="T133" s="19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153</v>
      </c>
      <c r="AT133" s="200" t="s">
        <v>149</v>
      </c>
      <c r="AU133" s="200" t="s">
        <v>154</v>
      </c>
      <c r="AY133" s="14" t="s">
        <v>147</v>
      </c>
      <c r="BE133" s="201">
        <f>IF(N133="základná",J133,0)</f>
        <v>0</v>
      </c>
      <c r="BF133" s="201">
        <f>IF(N133="znížená",J133,0)</f>
        <v>3385.44</v>
      </c>
      <c r="BG133" s="201">
        <f>IF(N133="zákl. prenesená",J133,0)</f>
        <v>0</v>
      </c>
      <c r="BH133" s="201">
        <f>IF(N133="zníž. prenesená",J133,0)</f>
        <v>0</v>
      </c>
      <c r="BI133" s="201">
        <f>IF(N133="nulová",J133,0)</f>
        <v>0</v>
      </c>
      <c r="BJ133" s="14" t="s">
        <v>154</v>
      </c>
      <c r="BK133" s="201">
        <f>ROUND(I133*H133,2)</f>
        <v>3385.44</v>
      </c>
      <c r="BL133" s="14" t="s">
        <v>153</v>
      </c>
      <c r="BM133" s="200" t="s">
        <v>153</v>
      </c>
    </row>
    <row r="134" spans="1:65" s="2" customFormat="1" ht="24.2" customHeight="1">
      <c r="A134" s="28"/>
      <c r="B134" s="29"/>
      <c r="C134" s="189" t="s">
        <v>158</v>
      </c>
      <c r="D134" s="189" t="s">
        <v>149</v>
      </c>
      <c r="E134" s="190" t="s">
        <v>865</v>
      </c>
      <c r="F134" s="191" t="s">
        <v>866</v>
      </c>
      <c r="G134" s="192" t="s">
        <v>157</v>
      </c>
      <c r="H134" s="193">
        <v>144</v>
      </c>
      <c r="I134" s="194">
        <v>7.44</v>
      </c>
      <c r="J134" s="194">
        <f>ROUND(I134*H134,2)</f>
        <v>1071.3599999999999</v>
      </c>
      <c r="K134" s="195"/>
      <c r="L134" s="33"/>
      <c r="M134" s="196" t="s">
        <v>1</v>
      </c>
      <c r="N134" s="197" t="s">
        <v>42</v>
      </c>
      <c r="O134" s="198">
        <v>0.43</v>
      </c>
      <c r="P134" s="198">
        <f>O134*H134</f>
        <v>61.92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00" t="s">
        <v>153</v>
      </c>
      <c r="AT134" s="200" t="s">
        <v>149</v>
      </c>
      <c r="AU134" s="200" t="s">
        <v>154</v>
      </c>
      <c r="AY134" s="14" t="s">
        <v>147</v>
      </c>
      <c r="BE134" s="201">
        <f>IF(N134="základná",J134,0)</f>
        <v>0</v>
      </c>
      <c r="BF134" s="201">
        <f>IF(N134="znížená",J134,0)</f>
        <v>1071.3599999999999</v>
      </c>
      <c r="BG134" s="201">
        <f>IF(N134="zákl. prenesená",J134,0)</f>
        <v>0</v>
      </c>
      <c r="BH134" s="201">
        <f>IF(N134="zníž. prenesená",J134,0)</f>
        <v>0</v>
      </c>
      <c r="BI134" s="201">
        <f>IF(N134="nulová",J134,0)</f>
        <v>0</v>
      </c>
      <c r="BJ134" s="14" t="s">
        <v>154</v>
      </c>
      <c r="BK134" s="201">
        <f>ROUND(I134*H134,2)</f>
        <v>1071.3599999999999</v>
      </c>
      <c r="BL134" s="14" t="s">
        <v>153</v>
      </c>
      <c r="BM134" s="200" t="s">
        <v>162</v>
      </c>
    </row>
    <row r="135" spans="1:65" s="12" customFormat="1" ht="22.9" customHeight="1">
      <c r="B135" s="174"/>
      <c r="C135" s="175"/>
      <c r="D135" s="176" t="s">
        <v>75</v>
      </c>
      <c r="E135" s="187" t="s">
        <v>153</v>
      </c>
      <c r="F135" s="187" t="s">
        <v>472</v>
      </c>
      <c r="G135" s="175"/>
      <c r="H135" s="175"/>
      <c r="I135" s="175"/>
      <c r="J135" s="188">
        <f>BK135</f>
        <v>10097.99</v>
      </c>
      <c r="K135" s="175"/>
      <c r="L135" s="179"/>
      <c r="M135" s="180"/>
      <c r="N135" s="181"/>
      <c r="O135" s="181"/>
      <c r="P135" s="182">
        <f>SUM(P136:P137)</f>
        <v>0</v>
      </c>
      <c r="Q135" s="181"/>
      <c r="R135" s="182">
        <f>SUM(R136:R137)</f>
        <v>0</v>
      </c>
      <c r="S135" s="181"/>
      <c r="T135" s="183">
        <f>SUM(T136:T137)</f>
        <v>0</v>
      </c>
      <c r="AR135" s="184" t="s">
        <v>84</v>
      </c>
      <c r="AT135" s="185" t="s">
        <v>75</v>
      </c>
      <c r="AU135" s="185" t="s">
        <v>84</v>
      </c>
      <c r="AY135" s="184" t="s">
        <v>147</v>
      </c>
      <c r="BK135" s="186">
        <f>SUM(BK136:BK137)</f>
        <v>10097.99</v>
      </c>
    </row>
    <row r="136" spans="1:65" s="2" customFormat="1" ht="24.2" customHeight="1">
      <c r="A136" s="28"/>
      <c r="B136" s="29"/>
      <c r="C136" s="189" t="s">
        <v>153</v>
      </c>
      <c r="D136" s="189" t="s">
        <v>149</v>
      </c>
      <c r="E136" s="190" t="s">
        <v>867</v>
      </c>
      <c r="F136" s="191" t="s">
        <v>868</v>
      </c>
      <c r="G136" s="192" t="s">
        <v>206</v>
      </c>
      <c r="H136" s="193">
        <v>1</v>
      </c>
      <c r="I136" s="194">
        <v>7280.43</v>
      </c>
      <c r="J136" s="194">
        <f>ROUND(I136*H136,2)</f>
        <v>7280.43</v>
      </c>
      <c r="K136" s="195"/>
      <c r="L136" s="33"/>
      <c r="M136" s="196" t="s">
        <v>1</v>
      </c>
      <c r="N136" s="197" t="s">
        <v>42</v>
      </c>
      <c r="O136" s="198">
        <v>0</v>
      </c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153</v>
      </c>
      <c r="AT136" s="200" t="s">
        <v>149</v>
      </c>
      <c r="AU136" s="200" t="s">
        <v>154</v>
      </c>
      <c r="AY136" s="14" t="s">
        <v>147</v>
      </c>
      <c r="BE136" s="201">
        <f>IF(N136="základná",J136,0)</f>
        <v>0</v>
      </c>
      <c r="BF136" s="201">
        <f>IF(N136="znížená",J136,0)</f>
        <v>7280.43</v>
      </c>
      <c r="BG136" s="201">
        <f>IF(N136="zákl. prenesená",J136,0)</f>
        <v>0</v>
      </c>
      <c r="BH136" s="201">
        <f>IF(N136="zníž. prenesená",J136,0)</f>
        <v>0</v>
      </c>
      <c r="BI136" s="201">
        <f>IF(N136="nulová",J136,0)</f>
        <v>0</v>
      </c>
      <c r="BJ136" s="14" t="s">
        <v>154</v>
      </c>
      <c r="BK136" s="201">
        <f>ROUND(I136*H136,2)</f>
        <v>7280.43</v>
      </c>
      <c r="BL136" s="14" t="s">
        <v>153</v>
      </c>
      <c r="BM136" s="200" t="s">
        <v>165</v>
      </c>
    </row>
    <row r="137" spans="1:65" s="2" customFormat="1" ht="37.9" customHeight="1">
      <c r="A137" s="28"/>
      <c r="B137" s="29"/>
      <c r="C137" s="189" t="s">
        <v>166</v>
      </c>
      <c r="D137" s="189" t="s">
        <v>149</v>
      </c>
      <c r="E137" s="190" t="s">
        <v>869</v>
      </c>
      <c r="F137" s="191" t="s">
        <v>870</v>
      </c>
      <c r="G137" s="192" t="s">
        <v>206</v>
      </c>
      <c r="H137" s="193">
        <v>1</v>
      </c>
      <c r="I137" s="194">
        <v>2817.56</v>
      </c>
      <c r="J137" s="194">
        <f>ROUND(I137*H137,2)</f>
        <v>2817.56</v>
      </c>
      <c r="K137" s="195"/>
      <c r="L137" s="33"/>
      <c r="M137" s="196" t="s">
        <v>1</v>
      </c>
      <c r="N137" s="197" t="s">
        <v>42</v>
      </c>
      <c r="O137" s="198">
        <v>0</v>
      </c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153</v>
      </c>
      <c r="AT137" s="200" t="s">
        <v>149</v>
      </c>
      <c r="AU137" s="200" t="s">
        <v>154</v>
      </c>
      <c r="AY137" s="14" t="s">
        <v>147</v>
      </c>
      <c r="BE137" s="201">
        <f>IF(N137="základná",J137,0)</f>
        <v>0</v>
      </c>
      <c r="BF137" s="201">
        <f>IF(N137="znížená",J137,0)</f>
        <v>2817.56</v>
      </c>
      <c r="BG137" s="201">
        <f>IF(N137="zákl. prenesená",J137,0)</f>
        <v>0</v>
      </c>
      <c r="BH137" s="201">
        <f>IF(N137="zníž. prenesená",J137,0)</f>
        <v>0</v>
      </c>
      <c r="BI137" s="201">
        <f>IF(N137="nulová",J137,0)</f>
        <v>0</v>
      </c>
      <c r="BJ137" s="14" t="s">
        <v>154</v>
      </c>
      <c r="BK137" s="201">
        <f>ROUND(I137*H137,2)</f>
        <v>2817.56</v>
      </c>
      <c r="BL137" s="14" t="s">
        <v>153</v>
      </c>
      <c r="BM137" s="200" t="s">
        <v>110</v>
      </c>
    </row>
    <row r="138" spans="1:65" s="12" customFormat="1" ht="22.9" customHeight="1">
      <c r="B138" s="174"/>
      <c r="C138" s="175"/>
      <c r="D138" s="176" t="s">
        <v>75</v>
      </c>
      <c r="E138" s="187" t="s">
        <v>162</v>
      </c>
      <c r="F138" s="187" t="s">
        <v>871</v>
      </c>
      <c r="G138" s="175"/>
      <c r="H138" s="175"/>
      <c r="I138" s="175"/>
      <c r="J138" s="188">
        <f>BK138</f>
        <v>13811.779999999999</v>
      </c>
      <c r="K138" s="175"/>
      <c r="L138" s="179"/>
      <c r="M138" s="180"/>
      <c r="N138" s="181"/>
      <c r="O138" s="181"/>
      <c r="P138" s="182">
        <f>SUM(P139:P142)</f>
        <v>189.48149459999999</v>
      </c>
      <c r="Q138" s="181"/>
      <c r="R138" s="182">
        <f>SUM(R139:R142)</f>
        <v>141.26179349736</v>
      </c>
      <c r="S138" s="181"/>
      <c r="T138" s="183">
        <f>SUM(T139:T142)</f>
        <v>0</v>
      </c>
      <c r="AR138" s="184" t="s">
        <v>84</v>
      </c>
      <c r="AT138" s="185" t="s">
        <v>75</v>
      </c>
      <c r="AU138" s="185" t="s">
        <v>84</v>
      </c>
      <c r="AY138" s="184" t="s">
        <v>147</v>
      </c>
      <c r="BK138" s="186">
        <f>SUM(BK139:BK142)</f>
        <v>13811.779999999999</v>
      </c>
    </row>
    <row r="139" spans="1:65" s="2" customFormat="1" ht="24.2" customHeight="1">
      <c r="A139" s="28"/>
      <c r="B139" s="29"/>
      <c r="C139" s="189" t="s">
        <v>162</v>
      </c>
      <c r="D139" s="189" t="s">
        <v>149</v>
      </c>
      <c r="E139" s="190" t="s">
        <v>872</v>
      </c>
      <c r="F139" s="191" t="s">
        <v>873</v>
      </c>
      <c r="G139" s="192" t="s">
        <v>161</v>
      </c>
      <c r="H139" s="193">
        <v>62.9</v>
      </c>
      <c r="I139" s="194">
        <v>128.96</v>
      </c>
      <c r="J139" s="194">
        <f>ROUND(I139*H139,2)</f>
        <v>8111.58</v>
      </c>
      <c r="K139" s="195"/>
      <c r="L139" s="33"/>
      <c r="M139" s="196" t="s">
        <v>1</v>
      </c>
      <c r="N139" s="197" t="s">
        <v>42</v>
      </c>
      <c r="O139" s="198">
        <v>2.3201000000000001</v>
      </c>
      <c r="P139" s="198">
        <f>O139*H139</f>
        <v>145.93429</v>
      </c>
      <c r="Q139" s="198">
        <v>2.1940735</v>
      </c>
      <c r="R139" s="198">
        <f>Q139*H139</f>
        <v>138.00722314999999</v>
      </c>
      <c r="S139" s="198">
        <v>0</v>
      </c>
      <c r="T139" s="19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153</v>
      </c>
      <c r="AT139" s="200" t="s">
        <v>149</v>
      </c>
      <c r="AU139" s="200" t="s">
        <v>154</v>
      </c>
      <c r="AY139" s="14" t="s">
        <v>147</v>
      </c>
      <c r="BE139" s="201">
        <f>IF(N139="základná",J139,0)</f>
        <v>0</v>
      </c>
      <c r="BF139" s="201">
        <f>IF(N139="znížená",J139,0)</f>
        <v>8111.58</v>
      </c>
      <c r="BG139" s="201">
        <f>IF(N139="zákl. prenesená",J139,0)</f>
        <v>0</v>
      </c>
      <c r="BH139" s="201">
        <f>IF(N139="zníž. prenesená",J139,0)</f>
        <v>0</v>
      </c>
      <c r="BI139" s="201">
        <f>IF(N139="nulová",J139,0)</f>
        <v>0</v>
      </c>
      <c r="BJ139" s="14" t="s">
        <v>154</v>
      </c>
      <c r="BK139" s="201">
        <f>ROUND(I139*H139,2)</f>
        <v>8111.58</v>
      </c>
      <c r="BL139" s="14" t="s">
        <v>153</v>
      </c>
      <c r="BM139" s="200" t="s">
        <v>171</v>
      </c>
    </row>
    <row r="140" spans="1:65" s="2" customFormat="1" ht="21.75" customHeight="1">
      <c r="A140" s="28"/>
      <c r="B140" s="29"/>
      <c r="C140" s="189" t="s">
        <v>172</v>
      </c>
      <c r="D140" s="189" t="s">
        <v>149</v>
      </c>
      <c r="E140" s="190" t="s">
        <v>874</v>
      </c>
      <c r="F140" s="191" t="s">
        <v>875</v>
      </c>
      <c r="G140" s="192" t="s">
        <v>157</v>
      </c>
      <c r="H140" s="193">
        <v>14.2</v>
      </c>
      <c r="I140" s="194">
        <v>15.04</v>
      </c>
      <c r="J140" s="194">
        <f>ROUND(I140*H140,2)</f>
        <v>213.57</v>
      </c>
      <c r="K140" s="195"/>
      <c r="L140" s="33"/>
      <c r="M140" s="196" t="s">
        <v>1</v>
      </c>
      <c r="N140" s="197" t="s">
        <v>42</v>
      </c>
      <c r="O140" s="198">
        <v>0.40850999999999998</v>
      </c>
      <c r="P140" s="198">
        <f>O140*H140</f>
        <v>5.8008419999999994</v>
      </c>
      <c r="Q140" s="198">
        <v>4.5362260000000001E-2</v>
      </c>
      <c r="R140" s="198">
        <f>Q140*H140</f>
        <v>0.644144092</v>
      </c>
      <c r="S140" s="198">
        <v>0</v>
      </c>
      <c r="T140" s="19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00" t="s">
        <v>153</v>
      </c>
      <c r="AT140" s="200" t="s">
        <v>149</v>
      </c>
      <c r="AU140" s="200" t="s">
        <v>154</v>
      </c>
      <c r="AY140" s="14" t="s">
        <v>147</v>
      </c>
      <c r="BE140" s="201">
        <f>IF(N140="základná",J140,0)</f>
        <v>0</v>
      </c>
      <c r="BF140" s="201">
        <f>IF(N140="znížená",J140,0)</f>
        <v>213.57</v>
      </c>
      <c r="BG140" s="201">
        <f>IF(N140="zákl. prenesená",J140,0)</f>
        <v>0</v>
      </c>
      <c r="BH140" s="201">
        <f>IF(N140="zníž. prenesená",J140,0)</f>
        <v>0</v>
      </c>
      <c r="BI140" s="201">
        <f>IF(N140="nulová",J140,0)</f>
        <v>0</v>
      </c>
      <c r="BJ140" s="14" t="s">
        <v>154</v>
      </c>
      <c r="BK140" s="201">
        <f>ROUND(I140*H140,2)</f>
        <v>213.57</v>
      </c>
      <c r="BL140" s="14" t="s">
        <v>153</v>
      </c>
      <c r="BM140" s="200" t="s">
        <v>116</v>
      </c>
    </row>
    <row r="141" spans="1:65" s="2" customFormat="1" ht="21.75" customHeight="1">
      <c r="A141" s="28"/>
      <c r="B141" s="29"/>
      <c r="C141" s="189" t="s">
        <v>165</v>
      </c>
      <c r="D141" s="189" t="s">
        <v>149</v>
      </c>
      <c r="E141" s="190" t="s">
        <v>876</v>
      </c>
      <c r="F141" s="191" t="s">
        <v>877</v>
      </c>
      <c r="G141" s="192" t="s">
        <v>157</v>
      </c>
      <c r="H141" s="193">
        <v>14.2</v>
      </c>
      <c r="I141" s="194">
        <v>4.54</v>
      </c>
      <c r="J141" s="194">
        <f>ROUND(I141*H141,2)</f>
        <v>64.47</v>
      </c>
      <c r="K141" s="195"/>
      <c r="L141" s="33"/>
      <c r="M141" s="196" t="s">
        <v>1</v>
      </c>
      <c r="N141" s="197" t="s">
        <v>42</v>
      </c>
      <c r="O141" s="198">
        <v>0.248</v>
      </c>
      <c r="P141" s="198">
        <f>O141*H141</f>
        <v>3.5215999999999998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153</v>
      </c>
      <c r="AT141" s="200" t="s">
        <v>149</v>
      </c>
      <c r="AU141" s="200" t="s">
        <v>154</v>
      </c>
      <c r="AY141" s="14" t="s">
        <v>147</v>
      </c>
      <c r="BE141" s="201">
        <f>IF(N141="základná",J141,0)</f>
        <v>0</v>
      </c>
      <c r="BF141" s="201">
        <f>IF(N141="znížená",J141,0)</f>
        <v>64.47</v>
      </c>
      <c r="BG141" s="201">
        <f>IF(N141="zákl. prenesená",J141,0)</f>
        <v>0</v>
      </c>
      <c r="BH141" s="201">
        <f>IF(N141="zníž. prenesená",J141,0)</f>
        <v>0</v>
      </c>
      <c r="BI141" s="201">
        <f>IF(N141="nulová",J141,0)</f>
        <v>0</v>
      </c>
      <c r="BJ141" s="14" t="s">
        <v>154</v>
      </c>
      <c r="BK141" s="201">
        <f>ROUND(I141*H141,2)</f>
        <v>64.47</v>
      </c>
      <c r="BL141" s="14" t="s">
        <v>153</v>
      </c>
      <c r="BM141" s="200" t="s">
        <v>177</v>
      </c>
    </row>
    <row r="142" spans="1:65" s="2" customFormat="1" ht="33" customHeight="1">
      <c r="A142" s="28"/>
      <c r="B142" s="29"/>
      <c r="C142" s="189" t="s">
        <v>178</v>
      </c>
      <c r="D142" s="189" t="s">
        <v>149</v>
      </c>
      <c r="E142" s="190" t="s">
        <v>878</v>
      </c>
      <c r="F142" s="191" t="s">
        <v>879</v>
      </c>
      <c r="G142" s="192" t="s">
        <v>195</v>
      </c>
      <c r="H142" s="193">
        <v>2.17</v>
      </c>
      <c r="I142" s="194">
        <v>2498.69</v>
      </c>
      <c r="J142" s="194">
        <f>ROUND(I142*H142,2)</f>
        <v>5422.16</v>
      </c>
      <c r="K142" s="195"/>
      <c r="L142" s="33"/>
      <c r="M142" s="196" t="s">
        <v>1</v>
      </c>
      <c r="N142" s="197" t="s">
        <v>42</v>
      </c>
      <c r="O142" s="198">
        <v>15.77178</v>
      </c>
      <c r="P142" s="198">
        <f>O142*H142</f>
        <v>34.224762599999998</v>
      </c>
      <c r="Q142" s="198">
        <v>1.202961408</v>
      </c>
      <c r="R142" s="198">
        <f>Q142*H142</f>
        <v>2.6104262553599997</v>
      </c>
      <c r="S142" s="198">
        <v>0</v>
      </c>
      <c r="T142" s="19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153</v>
      </c>
      <c r="AT142" s="200" t="s">
        <v>149</v>
      </c>
      <c r="AU142" s="200" t="s">
        <v>154</v>
      </c>
      <c r="AY142" s="14" t="s">
        <v>147</v>
      </c>
      <c r="BE142" s="201">
        <f>IF(N142="základná",J142,0)</f>
        <v>0</v>
      </c>
      <c r="BF142" s="201">
        <f>IF(N142="znížená",J142,0)</f>
        <v>5422.16</v>
      </c>
      <c r="BG142" s="201">
        <f>IF(N142="zákl. prenesená",J142,0)</f>
        <v>0</v>
      </c>
      <c r="BH142" s="201">
        <f>IF(N142="zníž. prenesená",J142,0)</f>
        <v>0</v>
      </c>
      <c r="BI142" s="201">
        <f>IF(N142="nulová",J142,0)</f>
        <v>0</v>
      </c>
      <c r="BJ142" s="14" t="s">
        <v>154</v>
      </c>
      <c r="BK142" s="201">
        <f>ROUND(I142*H142,2)</f>
        <v>5422.16</v>
      </c>
      <c r="BL142" s="14" t="s">
        <v>153</v>
      </c>
      <c r="BM142" s="200" t="s">
        <v>181</v>
      </c>
    </row>
    <row r="143" spans="1:65" s="12" customFormat="1" ht="22.9" customHeight="1">
      <c r="B143" s="174"/>
      <c r="C143" s="175"/>
      <c r="D143" s="176" t="s">
        <v>75</v>
      </c>
      <c r="E143" s="187" t="s">
        <v>178</v>
      </c>
      <c r="F143" s="187" t="s">
        <v>191</v>
      </c>
      <c r="G143" s="175"/>
      <c r="H143" s="175"/>
      <c r="I143" s="175"/>
      <c r="J143" s="188">
        <f>BK143</f>
        <v>3512.9700000000003</v>
      </c>
      <c r="K143" s="175"/>
      <c r="L143" s="179"/>
      <c r="M143" s="180"/>
      <c r="N143" s="181"/>
      <c r="O143" s="181"/>
      <c r="P143" s="182">
        <f>SUM(P144:P145)</f>
        <v>125.17099999999999</v>
      </c>
      <c r="Q143" s="181"/>
      <c r="R143" s="182">
        <f>SUM(R144:R145)</f>
        <v>23.887385185000003</v>
      </c>
      <c r="S143" s="181"/>
      <c r="T143" s="183">
        <f>SUM(T144:T145)</f>
        <v>0</v>
      </c>
      <c r="AR143" s="184" t="s">
        <v>84</v>
      </c>
      <c r="AT143" s="185" t="s">
        <v>75</v>
      </c>
      <c r="AU143" s="185" t="s">
        <v>84</v>
      </c>
      <c r="AY143" s="184" t="s">
        <v>147</v>
      </c>
      <c r="BK143" s="186">
        <f>SUM(BK144:BK145)</f>
        <v>3512.9700000000003</v>
      </c>
    </row>
    <row r="144" spans="1:65" s="2" customFormat="1" ht="24.2" customHeight="1">
      <c r="A144" s="28"/>
      <c r="B144" s="29"/>
      <c r="C144" s="189" t="s">
        <v>110</v>
      </c>
      <c r="D144" s="189" t="s">
        <v>149</v>
      </c>
      <c r="E144" s="190" t="s">
        <v>880</v>
      </c>
      <c r="F144" s="191" t="s">
        <v>881</v>
      </c>
      <c r="G144" s="192" t="s">
        <v>157</v>
      </c>
      <c r="H144" s="193">
        <v>314.5</v>
      </c>
      <c r="I144" s="194">
        <v>9.0299999999999994</v>
      </c>
      <c r="J144" s="194">
        <f>ROUND(I144*H144,2)</f>
        <v>2839.94</v>
      </c>
      <c r="K144" s="195"/>
      <c r="L144" s="33"/>
      <c r="M144" s="196" t="s">
        <v>1</v>
      </c>
      <c r="N144" s="197" t="s">
        <v>42</v>
      </c>
      <c r="O144" s="198">
        <v>0.252</v>
      </c>
      <c r="P144" s="198">
        <f>O144*H144</f>
        <v>79.254000000000005</v>
      </c>
      <c r="Q144" s="198">
        <v>7.5953530000000005E-2</v>
      </c>
      <c r="R144" s="198">
        <f>Q144*H144</f>
        <v>23.887385185000003</v>
      </c>
      <c r="S144" s="198">
        <v>0</v>
      </c>
      <c r="T144" s="199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153</v>
      </c>
      <c r="AT144" s="200" t="s">
        <v>149</v>
      </c>
      <c r="AU144" s="200" t="s">
        <v>154</v>
      </c>
      <c r="AY144" s="14" t="s">
        <v>147</v>
      </c>
      <c r="BE144" s="201">
        <f>IF(N144="základná",J144,0)</f>
        <v>0</v>
      </c>
      <c r="BF144" s="201">
        <f>IF(N144="znížená",J144,0)</f>
        <v>2839.94</v>
      </c>
      <c r="BG144" s="201">
        <f>IF(N144="zákl. prenesená",J144,0)</f>
        <v>0</v>
      </c>
      <c r="BH144" s="201">
        <f>IF(N144="zníž. prenesená",J144,0)</f>
        <v>0</v>
      </c>
      <c r="BI144" s="201">
        <f>IF(N144="nulová",J144,0)</f>
        <v>0</v>
      </c>
      <c r="BJ144" s="14" t="s">
        <v>154</v>
      </c>
      <c r="BK144" s="201">
        <f>ROUND(I144*H144,2)</f>
        <v>2839.94</v>
      </c>
      <c r="BL144" s="14" t="s">
        <v>153</v>
      </c>
      <c r="BM144" s="200" t="s">
        <v>7</v>
      </c>
    </row>
    <row r="145" spans="1:65" s="2" customFormat="1" ht="24.2" customHeight="1">
      <c r="A145" s="28"/>
      <c r="B145" s="29"/>
      <c r="C145" s="189" t="s">
        <v>113</v>
      </c>
      <c r="D145" s="189" t="s">
        <v>149</v>
      </c>
      <c r="E145" s="190" t="s">
        <v>882</v>
      </c>
      <c r="F145" s="191" t="s">
        <v>883</v>
      </c>
      <c r="G145" s="192" t="s">
        <v>157</v>
      </c>
      <c r="H145" s="193">
        <v>314.5</v>
      </c>
      <c r="I145" s="194">
        <v>2.14</v>
      </c>
      <c r="J145" s="194">
        <f>ROUND(I145*H145,2)</f>
        <v>673.03</v>
      </c>
      <c r="K145" s="195"/>
      <c r="L145" s="33"/>
      <c r="M145" s="196" t="s">
        <v>1</v>
      </c>
      <c r="N145" s="197" t="s">
        <v>42</v>
      </c>
      <c r="O145" s="198">
        <v>0.14599999999999999</v>
      </c>
      <c r="P145" s="198">
        <f>O145*H145</f>
        <v>45.916999999999994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00" t="s">
        <v>153</v>
      </c>
      <c r="AT145" s="200" t="s">
        <v>149</v>
      </c>
      <c r="AU145" s="200" t="s">
        <v>154</v>
      </c>
      <c r="AY145" s="14" t="s">
        <v>147</v>
      </c>
      <c r="BE145" s="201">
        <f>IF(N145="základná",J145,0)</f>
        <v>0</v>
      </c>
      <c r="BF145" s="201">
        <f>IF(N145="znížená",J145,0)</f>
        <v>673.03</v>
      </c>
      <c r="BG145" s="201">
        <f>IF(N145="zákl. prenesená",J145,0)</f>
        <v>0</v>
      </c>
      <c r="BH145" s="201">
        <f>IF(N145="zníž. prenesená",J145,0)</f>
        <v>0</v>
      </c>
      <c r="BI145" s="201">
        <f>IF(N145="nulová",J145,0)</f>
        <v>0</v>
      </c>
      <c r="BJ145" s="14" t="s">
        <v>154</v>
      </c>
      <c r="BK145" s="201">
        <f>ROUND(I145*H145,2)</f>
        <v>673.03</v>
      </c>
      <c r="BL145" s="14" t="s">
        <v>153</v>
      </c>
      <c r="BM145" s="200" t="s">
        <v>186</v>
      </c>
    </row>
    <row r="146" spans="1:65" s="12" customFormat="1" ht="22.9" customHeight="1">
      <c r="B146" s="174"/>
      <c r="C146" s="175"/>
      <c r="D146" s="176" t="s">
        <v>75</v>
      </c>
      <c r="E146" s="187" t="s">
        <v>197</v>
      </c>
      <c r="F146" s="187" t="s">
        <v>198</v>
      </c>
      <c r="G146" s="175"/>
      <c r="H146" s="175"/>
      <c r="I146" s="175"/>
      <c r="J146" s="188">
        <f>BK146</f>
        <v>3457.76</v>
      </c>
      <c r="K146" s="175"/>
      <c r="L146" s="179"/>
      <c r="M146" s="180"/>
      <c r="N146" s="181"/>
      <c r="O146" s="181"/>
      <c r="P146" s="182">
        <f>P147</f>
        <v>199.811286</v>
      </c>
      <c r="Q146" s="181"/>
      <c r="R146" s="182">
        <f>R147</f>
        <v>0</v>
      </c>
      <c r="S146" s="181"/>
      <c r="T146" s="183">
        <f>T147</f>
        <v>0</v>
      </c>
      <c r="AR146" s="184" t="s">
        <v>84</v>
      </c>
      <c r="AT146" s="185" t="s">
        <v>75</v>
      </c>
      <c r="AU146" s="185" t="s">
        <v>84</v>
      </c>
      <c r="AY146" s="184" t="s">
        <v>147</v>
      </c>
      <c r="BK146" s="186">
        <f>BK147</f>
        <v>3457.76</v>
      </c>
    </row>
    <row r="147" spans="1:65" s="2" customFormat="1" ht="33" customHeight="1">
      <c r="A147" s="28"/>
      <c r="B147" s="29"/>
      <c r="C147" s="189" t="s">
        <v>171</v>
      </c>
      <c r="D147" s="189" t="s">
        <v>149</v>
      </c>
      <c r="E147" s="190" t="s">
        <v>884</v>
      </c>
      <c r="F147" s="191" t="s">
        <v>885</v>
      </c>
      <c r="G147" s="192" t="s">
        <v>195</v>
      </c>
      <c r="H147" s="193">
        <v>222.50700000000001</v>
      </c>
      <c r="I147" s="194">
        <v>15.54</v>
      </c>
      <c r="J147" s="194">
        <f>ROUND(I147*H147,2)</f>
        <v>3457.76</v>
      </c>
      <c r="K147" s="195"/>
      <c r="L147" s="33"/>
      <c r="M147" s="196" t="s">
        <v>1</v>
      </c>
      <c r="N147" s="197" t="s">
        <v>42</v>
      </c>
      <c r="O147" s="198">
        <v>0.89800000000000002</v>
      </c>
      <c r="P147" s="198">
        <f>O147*H147</f>
        <v>199.811286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153</v>
      </c>
      <c r="AT147" s="200" t="s">
        <v>149</v>
      </c>
      <c r="AU147" s="200" t="s">
        <v>154</v>
      </c>
      <c r="AY147" s="14" t="s">
        <v>147</v>
      </c>
      <c r="BE147" s="201">
        <f>IF(N147="základná",J147,0)</f>
        <v>0</v>
      </c>
      <c r="BF147" s="201">
        <f>IF(N147="znížená",J147,0)</f>
        <v>3457.76</v>
      </c>
      <c r="BG147" s="201">
        <f>IF(N147="zákl. prenesená",J147,0)</f>
        <v>0</v>
      </c>
      <c r="BH147" s="201">
        <f>IF(N147="zníž. prenesená",J147,0)</f>
        <v>0</v>
      </c>
      <c r="BI147" s="201">
        <f>IF(N147="nulová",J147,0)</f>
        <v>0</v>
      </c>
      <c r="BJ147" s="14" t="s">
        <v>154</v>
      </c>
      <c r="BK147" s="201">
        <f>ROUND(I147*H147,2)</f>
        <v>3457.76</v>
      </c>
      <c r="BL147" s="14" t="s">
        <v>153</v>
      </c>
      <c r="BM147" s="200" t="s">
        <v>190</v>
      </c>
    </row>
    <row r="148" spans="1:65" s="12" customFormat="1" ht="25.9" customHeight="1">
      <c r="B148" s="174"/>
      <c r="C148" s="175"/>
      <c r="D148" s="176" t="s">
        <v>75</v>
      </c>
      <c r="E148" s="177" t="s">
        <v>387</v>
      </c>
      <c r="F148" s="177" t="s">
        <v>388</v>
      </c>
      <c r="G148" s="175"/>
      <c r="H148" s="175"/>
      <c r="I148" s="175"/>
      <c r="J148" s="178">
        <f>BK148</f>
        <v>168594.04</v>
      </c>
      <c r="K148" s="175"/>
      <c r="L148" s="179"/>
      <c r="M148" s="180"/>
      <c r="N148" s="181"/>
      <c r="O148" s="181"/>
      <c r="P148" s="182">
        <f>P149+P155+P161+P170</f>
        <v>2008.3792457499999</v>
      </c>
      <c r="Q148" s="181"/>
      <c r="R148" s="182">
        <f>R149+R155+R161+R170</f>
        <v>34.390717888485504</v>
      </c>
      <c r="S148" s="181"/>
      <c r="T148" s="183">
        <f>T149+T155+T161+T170</f>
        <v>2.2015000000000002</v>
      </c>
      <c r="AR148" s="184" t="s">
        <v>154</v>
      </c>
      <c r="AT148" s="185" t="s">
        <v>75</v>
      </c>
      <c r="AU148" s="185" t="s">
        <v>76</v>
      </c>
      <c r="AY148" s="184" t="s">
        <v>147</v>
      </c>
      <c r="BK148" s="186">
        <f>BK149+BK155+BK161+BK170</f>
        <v>168594.04</v>
      </c>
    </row>
    <row r="149" spans="1:65" s="12" customFormat="1" ht="22.9" customHeight="1">
      <c r="B149" s="174"/>
      <c r="C149" s="175"/>
      <c r="D149" s="176" t="s">
        <v>75</v>
      </c>
      <c r="E149" s="187" t="s">
        <v>886</v>
      </c>
      <c r="F149" s="187" t="s">
        <v>887</v>
      </c>
      <c r="G149" s="175"/>
      <c r="H149" s="175"/>
      <c r="I149" s="175"/>
      <c r="J149" s="188">
        <f>BK149</f>
        <v>23179.82</v>
      </c>
      <c r="K149" s="175"/>
      <c r="L149" s="179"/>
      <c r="M149" s="180"/>
      <c r="N149" s="181"/>
      <c r="O149" s="181"/>
      <c r="P149" s="182">
        <f>SUM(P150:P154)</f>
        <v>79.444004000000007</v>
      </c>
      <c r="Q149" s="181"/>
      <c r="R149" s="182">
        <f>SUM(R150:R154)</f>
        <v>7.7605000000000004</v>
      </c>
      <c r="S149" s="181"/>
      <c r="T149" s="183">
        <f>SUM(T150:T154)</f>
        <v>2.2015000000000002</v>
      </c>
      <c r="AR149" s="184" t="s">
        <v>154</v>
      </c>
      <c r="AT149" s="185" t="s">
        <v>75</v>
      </c>
      <c r="AU149" s="185" t="s">
        <v>84</v>
      </c>
      <c r="AY149" s="184" t="s">
        <v>147</v>
      </c>
      <c r="BK149" s="186">
        <f>SUM(BK150:BK154)</f>
        <v>23179.82</v>
      </c>
    </row>
    <row r="150" spans="1:65" s="2" customFormat="1" ht="24.2" customHeight="1">
      <c r="A150" s="28"/>
      <c r="B150" s="29"/>
      <c r="C150" s="189" t="s">
        <v>192</v>
      </c>
      <c r="D150" s="189" t="s">
        <v>149</v>
      </c>
      <c r="E150" s="190" t="s">
        <v>888</v>
      </c>
      <c r="F150" s="191" t="s">
        <v>889</v>
      </c>
      <c r="G150" s="192" t="s">
        <v>279</v>
      </c>
      <c r="H150" s="193">
        <v>568.1</v>
      </c>
      <c r="I150" s="194">
        <v>6.72</v>
      </c>
      <c r="J150" s="194">
        <f>ROUND(I150*H150,2)</f>
        <v>3817.63</v>
      </c>
      <c r="K150" s="195"/>
      <c r="L150" s="33"/>
      <c r="M150" s="196" t="s">
        <v>1</v>
      </c>
      <c r="N150" s="197" t="s">
        <v>42</v>
      </c>
      <c r="O150" s="198">
        <v>0.10884000000000001</v>
      </c>
      <c r="P150" s="198">
        <f>O150*H150</f>
        <v>61.832004000000005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00" t="s">
        <v>177</v>
      </c>
      <c r="AT150" s="200" t="s">
        <v>149</v>
      </c>
      <c r="AU150" s="200" t="s">
        <v>154</v>
      </c>
      <c r="AY150" s="14" t="s">
        <v>147</v>
      </c>
      <c r="BE150" s="201">
        <f>IF(N150="základná",J150,0)</f>
        <v>0</v>
      </c>
      <c r="BF150" s="201">
        <f>IF(N150="znížená",J150,0)</f>
        <v>3817.63</v>
      </c>
      <c r="BG150" s="201">
        <f>IF(N150="zákl. prenesená",J150,0)</f>
        <v>0</v>
      </c>
      <c r="BH150" s="201">
        <f>IF(N150="zníž. prenesená",J150,0)</f>
        <v>0</v>
      </c>
      <c r="BI150" s="201">
        <f>IF(N150="nulová",J150,0)</f>
        <v>0</v>
      </c>
      <c r="BJ150" s="14" t="s">
        <v>154</v>
      </c>
      <c r="BK150" s="201">
        <f>ROUND(I150*H150,2)</f>
        <v>3817.63</v>
      </c>
      <c r="BL150" s="14" t="s">
        <v>177</v>
      </c>
      <c r="BM150" s="200" t="s">
        <v>196</v>
      </c>
    </row>
    <row r="151" spans="1:65" s="2" customFormat="1" ht="24.2" customHeight="1">
      <c r="A151" s="28"/>
      <c r="B151" s="29"/>
      <c r="C151" s="206" t="s">
        <v>116</v>
      </c>
      <c r="D151" s="206" t="s">
        <v>222</v>
      </c>
      <c r="E151" s="207" t="s">
        <v>890</v>
      </c>
      <c r="F151" s="208" t="s">
        <v>891</v>
      </c>
      <c r="G151" s="209" t="s">
        <v>161</v>
      </c>
      <c r="H151" s="210">
        <v>10.89</v>
      </c>
      <c r="I151" s="211">
        <v>1301.79</v>
      </c>
      <c r="J151" s="211">
        <f>ROUND(I151*H151,2)</f>
        <v>14176.49</v>
      </c>
      <c r="K151" s="212"/>
      <c r="L151" s="213"/>
      <c r="M151" s="214" t="s">
        <v>1</v>
      </c>
      <c r="N151" s="215" t="s">
        <v>42</v>
      </c>
      <c r="O151" s="198">
        <v>0</v>
      </c>
      <c r="P151" s="198">
        <f>O151*H151</f>
        <v>0</v>
      </c>
      <c r="Q151" s="198">
        <v>0.55000000000000004</v>
      </c>
      <c r="R151" s="198">
        <f>Q151*H151</f>
        <v>5.9895000000000005</v>
      </c>
      <c r="S151" s="198">
        <v>0</v>
      </c>
      <c r="T151" s="199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0" t="s">
        <v>245</v>
      </c>
      <c r="AT151" s="200" t="s">
        <v>222</v>
      </c>
      <c r="AU151" s="200" t="s">
        <v>154</v>
      </c>
      <c r="AY151" s="14" t="s">
        <v>147</v>
      </c>
      <c r="BE151" s="201">
        <f>IF(N151="základná",J151,0)</f>
        <v>0</v>
      </c>
      <c r="BF151" s="201">
        <f>IF(N151="znížená",J151,0)</f>
        <v>14176.49</v>
      </c>
      <c r="BG151" s="201">
        <f>IF(N151="zákl. prenesená",J151,0)</f>
        <v>0</v>
      </c>
      <c r="BH151" s="201">
        <f>IF(N151="zníž. prenesená",J151,0)</f>
        <v>0</v>
      </c>
      <c r="BI151" s="201">
        <f>IF(N151="nulová",J151,0)</f>
        <v>0</v>
      </c>
      <c r="BJ151" s="14" t="s">
        <v>154</v>
      </c>
      <c r="BK151" s="201">
        <f>ROUND(I151*H151,2)</f>
        <v>14176.49</v>
      </c>
      <c r="BL151" s="14" t="s">
        <v>177</v>
      </c>
      <c r="BM151" s="200" t="s">
        <v>201</v>
      </c>
    </row>
    <row r="152" spans="1:65" s="2" customFormat="1" ht="33" customHeight="1">
      <c r="A152" s="28"/>
      <c r="B152" s="29"/>
      <c r="C152" s="189" t="s">
        <v>203</v>
      </c>
      <c r="D152" s="189" t="s">
        <v>149</v>
      </c>
      <c r="E152" s="190" t="s">
        <v>892</v>
      </c>
      <c r="F152" s="191" t="s">
        <v>893</v>
      </c>
      <c r="G152" s="192" t="s">
        <v>157</v>
      </c>
      <c r="H152" s="193">
        <v>314.5</v>
      </c>
      <c r="I152" s="194">
        <v>2.85</v>
      </c>
      <c r="J152" s="194">
        <f>ROUND(I152*H152,2)</f>
        <v>896.33</v>
      </c>
      <c r="K152" s="195"/>
      <c r="L152" s="33"/>
      <c r="M152" s="196" t="s">
        <v>1</v>
      </c>
      <c r="N152" s="197" t="s">
        <v>42</v>
      </c>
      <c r="O152" s="198">
        <v>5.6000000000000001E-2</v>
      </c>
      <c r="P152" s="198">
        <f>O152*H152</f>
        <v>17.612000000000002</v>
      </c>
      <c r="Q152" s="198">
        <v>0</v>
      </c>
      <c r="R152" s="198">
        <f>Q152*H152</f>
        <v>0</v>
      </c>
      <c r="S152" s="198">
        <v>7.0000000000000001E-3</v>
      </c>
      <c r="T152" s="199">
        <f>S152*H152</f>
        <v>2.2015000000000002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00" t="s">
        <v>177</v>
      </c>
      <c r="AT152" s="200" t="s">
        <v>149</v>
      </c>
      <c r="AU152" s="200" t="s">
        <v>154</v>
      </c>
      <c r="AY152" s="14" t="s">
        <v>147</v>
      </c>
      <c r="BE152" s="201">
        <f>IF(N152="základná",J152,0)</f>
        <v>0</v>
      </c>
      <c r="BF152" s="201">
        <f>IF(N152="znížená",J152,0)</f>
        <v>896.33</v>
      </c>
      <c r="BG152" s="201">
        <f>IF(N152="zákl. prenesená",J152,0)</f>
        <v>0</v>
      </c>
      <c r="BH152" s="201">
        <f>IF(N152="zníž. prenesená",J152,0)</f>
        <v>0</v>
      </c>
      <c r="BI152" s="201">
        <f>IF(N152="nulová",J152,0)</f>
        <v>0</v>
      </c>
      <c r="BJ152" s="14" t="s">
        <v>154</v>
      </c>
      <c r="BK152" s="201">
        <f>ROUND(I152*H152,2)</f>
        <v>896.33</v>
      </c>
      <c r="BL152" s="14" t="s">
        <v>177</v>
      </c>
      <c r="BM152" s="200" t="s">
        <v>207</v>
      </c>
    </row>
    <row r="153" spans="1:65" s="2" customFormat="1" ht="16.5" customHeight="1">
      <c r="A153" s="28"/>
      <c r="B153" s="29"/>
      <c r="C153" s="206" t="s">
        <v>177</v>
      </c>
      <c r="D153" s="206" t="s">
        <v>222</v>
      </c>
      <c r="E153" s="207" t="s">
        <v>894</v>
      </c>
      <c r="F153" s="208" t="s">
        <v>895</v>
      </c>
      <c r="G153" s="209" t="s">
        <v>161</v>
      </c>
      <c r="H153" s="210">
        <v>3.22</v>
      </c>
      <c r="I153" s="211">
        <v>1265.79</v>
      </c>
      <c r="J153" s="211">
        <f>ROUND(I153*H153,2)</f>
        <v>4075.84</v>
      </c>
      <c r="K153" s="212"/>
      <c r="L153" s="213"/>
      <c r="M153" s="214" t="s">
        <v>1</v>
      </c>
      <c r="N153" s="215" t="s">
        <v>42</v>
      </c>
      <c r="O153" s="198">
        <v>0</v>
      </c>
      <c r="P153" s="198">
        <f>O153*H153</f>
        <v>0</v>
      </c>
      <c r="Q153" s="198">
        <v>0.55000000000000004</v>
      </c>
      <c r="R153" s="198">
        <f>Q153*H153</f>
        <v>1.7710000000000004</v>
      </c>
      <c r="S153" s="198">
        <v>0</v>
      </c>
      <c r="T153" s="19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00" t="s">
        <v>245</v>
      </c>
      <c r="AT153" s="200" t="s">
        <v>222</v>
      </c>
      <c r="AU153" s="200" t="s">
        <v>154</v>
      </c>
      <c r="AY153" s="14" t="s">
        <v>147</v>
      </c>
      <c r="BE153" s="201">
        <f>IF(N153="základná",J153,0)</f>
        <v>0</v>
      </c>
      <c r="BF153" s="201">
        <f>IF(N153="znížená",J153,0)</f>
        <v>4075.84</v>
      </c>
      <c r="BG153" s="201">
        <f>IF(N153="zákl. prenesená",J153,0)</f>
        <v>0</v>
      </c>
      <c r="BH153" s="201">
        <f>IF(N153="zníž. prenesená",J153,0)</f>
        <v>0</v>
      </c>
      <c r="BI153" s="201">
        <f>IF(N153="nulová",J153,0)</f>
        <v>0</v>
      </c>
      <c r="BJ153" s="14" t="s">
        <v>154</v>
      </c>
      <c r="BK153" s="201">
        <f>ROUND(I153*H153,2)</f>
        <v>4075.84</v>
      </c>
      <c r="BL153" s="14" t="s">
        <v>177</v>
      </c>
      <c r="BM153" s="200" t="s">
        <v>245</v>
      </c>
    </row>
    <row r="154" spans="1:65" s="2" customFormat="1" ht="24.2" customHeight="1">
      <c r="A154" s="28"/>
      <c r="B154" s="29"/>
      <c r="C154" s="189" t="s">
        <v>246</v>
      </c>
      <c r="D154" s="189" t="s">
        <v>149</v>
      </c>
      <c r="E154" s="190" t="s">
        <v>896</v>
      </c>
      <c r="F154" s="191" t="s">
        <v>897</v>
      </c>
      <c r="G154" s="192" t="s">
        <v>431</v>
      </c>
      <c r="H154" s="193">
        <v>47.451999999999998</v>
      </c>
      <c r="I154" s="194">
        <v>4.5</v>
      </c>
      <c r="J154" s="194">
        <f>ROUND(I154*H154,2)</f>
        <v>213.53</v>
      </c>
      <c r="K154" s="195"/>
      <c r="L154" s="33"/>
      <c r="M154" s="196" t="s">
        <v>1</v>
      </c>
      <c r="N154" s="197" t="s">
        <v>42</v>
      </c>
      <c r="O154" s="198">
        <v>0</v>
      </c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00" t="s">
        <v>177</v>
      </c>
      <c r="AT154" s="200" t="s">
        <v>149</v>
      </c>
      <c r="AU154" s="200" t="s">
        <v>154</v>
      </c>
      <c r="AY154" s="14" t="s">
        <v>147</v>
      </c>
      <c r="BE154" s="201">
        <f>IF(N154="základná",J154,0)</f>
        <v>0</v>
      </c>
      <c r="BF154" s="201">
        <f>IF(N154="znížená",J154,0)</f>
        <v>213.53</v>
      </c>
      <c r="BG154" s="201">
        <f>IF(N154="zákl. prenesená",J154,0)</f>
        <v>0</v>
      </c>
      <c r="BH154" s="201">
        <f>IF(N154="zníž. prenesená",J154,0)</f>
        <v>0</v>
      </c>
      <c r="BI154" s="201">
        <f>IF(N154="nulová",J154,0)</f>
        <v>0</v>
      </c>
      <c r="BJ154" s="14" t="s">
        <v>154</v>
      </c>
      <c r="BK154" s="201">
        <f>ROUND(I154*H154,2)</f>
        <v>213.53</v>
      </c>
      <c r="BL154" s="14" t="s">
        <v>177</v>
      </c>
      <c r="BM154" s="200" t="s">
        <v>249</v>
      </c>
    </row>
    <row r="155" spans="1:65" s="12" customFormat="1" ht="22.9" customHeight="1">
      <c r="B155" s="174"/>
      <c r="C155" s="175"/>
      <c r="D155" s="176" t="s">
        <v>75</v>
      </c>
      <c r="E155" s="187" t="s">
        <v>898</v>
      </c>
      <c r="F155" s="187" t="s">
        <v>899</v>
      </c>
      <c r="G155" s="175"/>
      <c r="H155" s="175"/>
      <c r="I155" s="175"/>
      <c r="J155" s="188">
        <f>BK155</f>
        <v>3706.1400000000003</v>
      </c>
      <c r="K155" s="175"/>
      <c r="L155" s="179"/>
      <c r="M155" s="180"/>
      <c r="N155" s="181"/>
      <c r="O155" s="181"/>
      <c r="P155" s="182">
        <f>SUM(P156:P160)</f>
        <v>89.219000000000008</v>
      </c>
      <c r="Q155" s="181"/>
      <c r="R155" s="182">
        <f>SUM(R156:R160)</f>
        <v>0.261542</v>
      </c>
      <c r="S155" s="181"/>
      <c r="T155" s="183">
        <f>SUM(T156:T160)</f>
        <v>0</v>
      </c>
      <c r="AR155" s="184" t="s">
        <v>154</v>
      </c>
      <c r="AT155" s="185" t="s">
        <v>75</v>
      </c>
      <c r="AU155" s="185" t="s">
        <v>84</v>
      </c>
      <c r="AY155" s="184" t="s">
        <v>147</v>
      </c>
      <c r="BK155" s="186">
        <f>SUM(BK156:BK160)</f>
        <v>3706.1400000000003</v>
      </c>
    </row>
    <row r="156" spans="1:65" s="2" customFormat="1" ht="24.2" customHeight="1">
      <c r="A156" s="28"/>
      <c r="B156" s="29"/>
      <c r="C156" s="189" t="s">
        <v>181</v>
      </c>
      <c r="D156" s="189" t="s">
        <v>149</v>
      </c>
      <c r="E156" s="190" t="s">
        <v>900</v>
      </c>
      <c r="F156" s="191" t="s">
        <v>901</v>
      </c>
      <c r="G156" s="192" t="s">
        <v>279</v>
      </c>
      <c r="H156" s="193">
        <v>38</v>
      </c>
      <c r="I156" s="194">
        <v>38.14</v>
      </c>
      <c r="J156" s="194">
        <f>ROUND(I156*H156,2)</f>
        <v>1449.32</v>
      </c>
      <c r="K156" s="195"/>
      <c r="L156" s="33"/>
      <c r="M156" s="196" t="s">
        <v>1</v>
      </c>
      <c r="N156" s="197" t="s">
        <v>42</v>
      </c>
      <c r="O156" s="198">
        <v>0.89559</v>
      </c>
      <c r="P156" s="198">
        <f>O156*H156</f>
        <v>34.032420000000002</v>
      </c>
      <c r="Q156" s="198">
        <v>2.4829399999999999E-3</v>
      </c>
      <c r="R156" s="198">
        <f>Q156*H156</f>
        <v>9.435172E-2</v>
      </c>
      <c r="S156" s="198">
        <v>0</v>
      </c>
      <c r="T156" s="19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00" t="s">
        <v>177</v>
      </c>
      <c r="AT156" s="200" t="s">
        <v>149</v>
      </c>
      <c r="AU156" s="200" t="s">
        <v>154</v>
      </c>
      <c r="AY156" s="14" t="s">
        <v>147</v>
      </c>
      <c r="BE156" s="201">
        <f>IF(N156="základná",J156,0)</f>
        <v>0</v>
      </c>
      <c r="BF156" s="201">
        <f>IF(N156="znížená",J156,0)</f>
        <v>1449.32</v>
      </c>
      <c r="BG156" s="201">
        <f>IF(N156="zákl. prenesená",J156,0)</f>
        <v>0</v>
      </c>
      <c r="BH156" s="201">
        <f>IF(N156="zníž. prenesená",J156,0)</f>
        <v>0</v>
      </c>
      <c r="BI156" s="201">
        <f>IF(N156="nulová",J156,0)</f>
        <v>0</v>
      </c>
      <c r="BJ156" s="14" t="s">
        <v>154</v>
      </c>
      <c r="BK156" s="201">
        <f>ROUND(I156*H156,2)</f>
        <v>1449.32</v>
      </c>
      <c r="BL156" s="14" t="s">
        <v>177</v>
      </c>
      <c r="BM156" s="200" t="s">
        <v>252</v>
      </c>
    </row>
    <row r="157" spans="1:65" s="2" customFormat="1" ht="24.2" customHeight="1">
      <c r="A157" s="28"/>
      <c r="B157" s="29"/>
      <c r="C157" s="189" t="s">
        <v>253</v>
      </c>
      <c r="D157" s="189" t="s">
        <v>149</v>
      </c>
      <c r="E157" s="190" t="s">
        <v>902</v>
      </c>
      <c r="F157" s="191" t="s">
        <v>903</v>
      </c>
      <c r="G157" s="192" t="s">
        <v>244</v>
      </c>
      <c r="H157" s="193">
        <v>4</v>
      </c>
      <c r="I157" s="194">
        <v>35.33</v>
      </c>
      <c r="J157" s="194">
        <f>ROUND(I157*H157,2)</f>
        <v>141.32</v>
      </c>
      <c r="K157" s="195"/>
      <c r="L157" s="33"/>
      <c r="M157" s="196" t="s">
        <v>1</v>
      </c>
      <c r="N157" s="197" t="s">
        <v>42</v>
      </c>
      <c r="O157" s="198">
        <v>1.23525</v>
      </c>
      <c r="P157" s="198">
        <f>O157*H157</f>
        <v>4.9409999999999998</v>
      </c>
      <c r="Q157" s="198">
        <v>1.0545000000000001E-3</v>
      </c>
      <c r="R157" s="198">
        <f>Q157*H157</f>
        <v>4.2180000000000004E-3</v>
      </c>
      <c r="S157" s="198">
        <v>0</v>
      </c>
      <c r="T157" s="199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0" t="s">
        <v>177</v>
      </c>
      <c r="AT157" s="200" t="s">
        <v>149</v>
      </c>
      <c r="AU157" s="200" t="s">
        <v>154</v>
      </c>
      <c r="AY157" s="14" t="s">
        <v>147</v>
      </c>
      <c r="BE157" s="201">
        <f>IF(N157="základná",J157,0)</f>
        <v>0</v>
      </c>
      <c r="BF157" s="201">
        <f>IF(N157="znížená",J157,0)</f>
        <v>141.32</v>
      </c>
      <c r="BG157" s="201">
        <f>IF(N157="zákl. prenesená",J157,0)</f>
        <v>0</v>
      </c>
      <c r="BH157" s="201">
        <f>IF(N157="zníž. prenesená",J157,0)</f>
        <v>0</v>
      </c>
      <c r="BI157" s="201">
        <f>IF(N157="nulová",J157,0)</f>
        <v>0</v>
      </c>
      <c r="BJ157" s="14" t="s">
        <v>154</v>
      </c>
      <c r="BK157" s="201">
        <f>ROUND(I157*H157,2)</f>
        <v>141.32</v>
      </c>
      <c r="BL157" s="14" t="s">
        <v>177</v>
      </c>
      <c r="BM157" s="200" t="s">
        <v>256</v>
      </c>
    </row>
    <row r="158" spans="1:65" s="2" customFormat="1" ht="24.2" customHeight="1">
      <c r="A158" s="28"/>
      <c r="B158" s="29"/>
      <c r="C158" s="189" t="s">
        <v>7</v>
      </c>
      <c r="D158" s="189" t="s">
        <v>149</v>
      </c>
      <c r="E158" s="190" t="s">
        <v>904</v>
      </c>
      <c r="F158" s="191" t="s">
        <v>905</v>
      </c>
      <c r="G158" s="192" t="s">
        <v>279</v>
      </c>
      <c r="H158" s="193">
        <v>74</v>
      </c>
      <c r="I158" s="194">
        <v>16.55</v>
      </c>
      <c r="J158" s="194">
        <f>ROUND(I158*H158,2)</f>
        <v>1224.7</v>
      </c>
      <c r="K158" s="195"/>
      <c r="L158" s="33"/>
      <c r="M158" s="196" t="s">
        <v>1</v>
      </c>
      <c r="N158" s="197" t="s">
        <v>42</v>
      </c>
      <c r="O158" s="198">
        <v>0.50026999999999999</v>
      </c>
      <c r="P158" s="198">
        <f>O158*H158</f>
        <v>37.019979999999997</v>
      </c>
      <c r="Q158" s="198">
        <v>1.44206E-3</v>
      </c>
      <c r="R158" s="198">
        <f>Q158*H158</f>
        <v>0.10671244000000001</v>
      </c>
      <c r="S158" s="198">
        <v>0</v>
      </c>
      <c r="T158" s="19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00" t="s">
        <v>177</v>
      </c>
      <c r="AT158" s="200" t="s">
        <v>149</v>
      </c>
      <c r="AU158" s="200" t="s">
        <v>154</v>
      </c>
      <c r="AY158" s="14" t="s">
        <v>147</v>
      </c>
      <c r="BE158" s="201">
        <f>IF(N158="základná",J158,0)</f>
        <v>0</v>
      </c>
      <c r="BF158" s="201">
        <f>IF(N158="znížená",J158,0)</f>
        <v>1224.7</v>
      </c>
      <c r="BG158" s="201">
        <f>IF(N158="zákl. prenesená",J158,0)</f>
        <v>0</v>
      </c>
      <c r="BH158" s="201">
        <f>IF(N158="zníž. prenesená",J158,0)</f>
        <v>0</v>
      </c>
      <c r="BI158" s="201">
        <f>IF(N158="nulová",J158,0)</f>
        <v>0</v>
      </c>
      <c r="BJ158" s="14" t="s">
        <v>154</v>
      </c>
      <c r="BK158" s="201">
        <f>ROUND(I158*H158,2)</f>
        <v>1224.7</v>
      </c>
      <c r="BL158" s="14" t="s">
        <v>177</v>
      </c>
      <c r="BM158" s="200" t="s">
        <v>258</v>
      </c>
    </row>
    <row r="159" spans="1:65" s="2" customFormat="1" ht="33" customHeight="1">
      <c r="A159" s="28"/>
      <c r="B159" s="29"/>
      <c r="C159" s="189" t="s">
        <v>259</v>
      </c>
      <c r="D159" s="189" t="s">
        <v>149</v>
      </c>
      <c r="E159" s="190" t="s">
        <v>906</v>
      </c>
      <c r="F159" s="191" t="s">
        <v>907</v>
      </c>
      <c r="G159" s="192" t="s">
        <v>279</v>
      </c>
      <c r="H159" s="193">
        <v>20</v>
      </c>
      <c r="I159" s="194">
        <v>41.79</v>
      </c>
      <c r="J159" s="194">
        <f>ROUND(I159*H159,2)</f>
        <v>835.8</v>
      </c>
      <c r="K159" s="195"/>
      <c r="L159" s="33"/>
      <c r="M159" s="196" t="s">
        <v>1</v>
      </c>
      <c r="N159" s="197" t="s">
        <v>42</v>
      </c>
      <c r="O159" s="198">
        <v>0.66127999999999998</v>
      </c>
      <c r="P159" s="198">
        <f>O159*H159</f>
        <v>13.2256</v>
      </c>
      <c r="Q159" s="198">
        <v>2.8129919999999998E-3</v>
      </c>
      <c r="R159" s="198">
        <f>Q159*H159</f>
        <v>5.6259839999999998E-2</v>
      </c>
      <c r="S159" s="198">
        <v>0</v>
      </c>
      <c r="T159" s="199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00" t="s">
        <v>177</v>
      </c>
      <c r="AT159" s="200" t="s">
        <v>149</v>
      </c>
      <c r="AU159" s="200" t="s">
        <v>154</v>
      </c>
      <c r="AY159" s="14" t="s">
        <v>147</v>
      </c>
      <c r="BE159" s="201">
        <f>IF(N159="základná",J159,0)</f>
        <v>0</v>
      </c>
      <c r="BF159" s="201">
        <f>IF(N159="znížená",J159,0)</f>
        <v>835.8</v>
      </c>
      <c r="BG159" s="201">
        <f>IF(N159="zákl. prenesená",J159,0)</f>
        <v>0</v>
      </c>
      <c r="BH159" s="201">
        <f>IF(N159="zníž. prenesená",J159,0)</f>
        <v>0</v>
      </c>
      <c r="BI159" s="201">
        <f>IF(N159="nulová",J159,0)</f>
        <v>0</v>
      </c>
      <c r="BJ159" s="14" t="s">
        <v>154</v>
      </c>
      <c r="BK159" s="201">
        <f>ROUND(I159*H159,2)</f>
        <v>835.8</v>
      </c>
      <c r="BL159" s="14" t="s">
        <v>177</v>
      </c>
      <c r="BM159" s="200" t="s">
        <v>262</v>
      </c>
    </row>
    <row r="160" spans="1:65" s="2" customFormat="1" ht="24.2" customHeight="1">
      <c r="A160" s="28"/>
      <c r="B160" s="29"/>
      <c r="C160" s="189" t="s">
        <v>186</v>
      </c>
      <c r="D160" s="189" t="s">
        <v>149</v>
      </c>
      <c r="E160" s="190" t="s">
        <v>908</v>
      </c>
      <c r="F160" s="191" t="s">
        <v>909</v>
      </c>
      <c r="G160" s="192" t="s">
        <v>431</v>
      </c>
      <c r="H160" s="193">
        <v>23.782</v>
      </c>
      <c r="I160" s="194">
        <v>2.3125</v>
      </c>
      <c r="J160" s="194">
        <f>ROUND(I160*H160,2)</f>
        <v>55</v>
      </c>
      <c r="K160" s="195"/>
      <c r="L160" s="33"/>
      <c r="M160" s="196" t="s">
        <v>1</v>
      </c>
      <c r="N160" s="197" t="s">
        <v>42</v>
      </c>
      <c r="O160" s="198">
        <v>0</v>
      </c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00" t="s">
        <v>177</v>
      </c>
      <c r="AT160" s="200" t="s">
        <v>149</v>
      </c>
      <c r="AU160" s="200" t="s">
        <v>154</v>
      </c>
      <c r="AY160" s="14" t="s">
        <v>147</v>
      </c>
      <c r="BE160" s="201">
        <f>IF(N160="základná",J160,0)</f>
        <v>0</v>
      </c>
      <c r="BF160" s="201">
        <f>IF(N160="znížená",J160,0)</f>
        <v>55</v>
      </c>
      <c r="BG160" s="201">
        <f>IF(N160="zákl. prenesená",J160,0)</f>
        <v>0</v>
      </c>
      <c r="BH160" s="201">
        <f>IF(N160="zníž. prenesená",J160,0)</f>
        <v>0</v>
      </c>
      <c r="BI160" s="201">
        <f>IF(N160="nulová",J160,0)</f>
        <v>0</v>
      </c>
      <c r="BJ160" s="14" t="s">
        <v>154</v>
      </c>
      <c r="BK160" s="201">
        <f>ROUND(I160*H160,2)</f>
        <v>55</v>
      </c>
      <c r="BL160" s="14" t="s">
        <v>177</v>
      </c>
      <c r="BM160" s="200" t="s">
        <v>265</v>
      </c>
    </row>
    <row r="161" spans="1:65" s="12" customFormat="1" ht="22.9" customHeight="1">
      <c r="B161" s="174"/>
      <c r="C161" s="175"/>
      <c r="D161" s="176" t="s">
        <v>75</v>
      </c>
      <c r="E161" s="187" t="s">
        <v>389</v>
      </c>
      <c r="F161" s="187" t="s">
        <v>390</v>
      </c>
      <c r="G161" s="175"/>
      <c r="H161" s="175"/>
      <c r="I161" s="175"/>
      <c r="J161" s="188">
        <f>BK161</f>
        <v>131818.66</v>
      </c>
      <c r="K161" s="175"/>
      <c r="L161" s="179"/>
      <c r="M161" s="180"/>
      <c r="N161" s="181"/>
      <c r="O161" s="181"/>
      <c r="P161" s="182">
        <f>SUM(P162:P169)</f>
        <v>1560.96569815</v>
      </c>
      <c r="Q161" s="181"/>
      <c r="R161" s="182">
        <f>SUM(R162:R169)</f>
        <v>26.2319149548855</v>
      </c>
      <c r="S161" s="181"/>
      <c r="T161" s="183">
        <f>SUM(T162:T169)</f>
        <v>0</v>
      </c>
      <c r="AR161" s="184" t="s">
        <v>154</v>
      </c>
      <c r="AT161" s="185" t="s">
        <v>75</v>
      </c>
      <c r="AU161" s="185" t="s">
        <v>84</v>
      </c>
      <c r="AY161" s="184" t="s">
        <v>147</v>
      </c>
      <c r="BK161" s="186">
        <f>SUM(BK162:BK169)</f>
        <v>131818.66</v>
      </c>
    </row>
    <row r="162" spans="1:65" s="2" customFormat="1" ht="24.2" customHeight="1">
      <c r="A162" s="28"/>
      <c r="B162" s="29"/>
      <c r="C162" s="189" t="s">
        <v>266</v>
      </c>
      <c r="D162" s="189" t="s">
        <v>149</v>
      </c>
      <c r="E162" s="190" t="s">
        <v>910</v>
      </c>
      <c r="F162" s="191" t="s">
        <v>911</v>
      </c>
      <c r="G162" s="192" t="s">
        <v>157</v>
      </c>
      <c r="H162" s="193">
        <v>374</v>
      </c>
      <c r="I162" s="194">
        <v>16.899999999999999</v>
      </c>
      <c r="J162" s="194">
        <f t="shared" ref="J162:J169" si="0">ROUND(I162*H162,2)</f>
        <v>6320.6</v>
      </c>
      <c r="K162" s="195"/>
      <c r="L162" s="33"/>
      <c r="M162" s="196" t="s">
        <v>1</v>
      </c>
      <c r="N162" s="197" t="s">
        <v>42</v>
      </c>
      <c r="O162" s="198">
        <v>0.33946999999999999</v>
      </c>
      <c r="P162" s="198">
        <f t="shared" ref="P162:P169" si="1">O162*H162</f>
        <v>126.96178</v>
      </c>
      <c r="Q162" s="198">
        <v>8.5473000000000005E-4</v>
      </c>
      <c r="R162" s="198">
        <f t="shared" ref="R162:R169" si="2">Q162*H162</f>
        <v>0.31966902000000003</v>
      </c>
      <c r="S162" s="198">
        <v>0</v>
      </c>
      <c r="T162" s="199">
        <f t="shared" ref="T162:T169" si="3"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00" t="s">
        <v>177</v>
      </c>
      <c r="AT162" s="200" t="s">
        <v>149</v>
      </c>
      <c r="AU162" s="200" t="s">
        <v>154</v>
      </c>
      <c r="AY162" s="14" t="s">
        <v>147</v>
      </c>
      <c r="BE162" s="201">
        <f t="shared" ref="BE162:BE169" si="4">IF(N162="základná",J162,0)</f>
        <v>0</v>
      </c>
      <c r="BF162" s="201">
        <f t="shared" ref="BF162:BF169" si="5">IF(N162="znížená",J162,0)</f>
        <v>6320.6</v>
      </c>
      <c r="BG162" s="201">
        <f t="shared" ref="BG162:BG169" si="6">IF(N162="zákl. prenesená",J162,0)</f>
        <v>0</v>
      </c>
      <c r="BH162" s="201">
        <f t="shared" ref="BH162:BH169" si="7">IF(N162="zníž. prenesená",J162,0)</f>
        <v>0</v>
      </c>
      <c r="BI162" s="201">
        <f t="shared" ref="BI162:BI169" si="8">IF(N162="nulová",J162,0)</f>
        <v>0</v>
      </c>
      <c r="BJ162" s="14" t="s">
        <v>154</v>
      </c>
      <c r="BK162" s="201">
        <f t="shared" ref="BK162:BK169" si="9">ROUND(I162*H162,2)</f>
        <v>6320.6</v>
      </c>
      <c r="BL162" s="14" t="s">
        <v>177</v>
      </c>
      <c r="BM162" s="200" t="s">
        <v>269</v>
      </c>
    </row>
    <row r="163" spans="1:65" s="2" customFormat="1" ht="24.2" customHeight="1">
      <c r="A163" s="28"/>
      <c r="B163" s="29"/>
      <c r="C163" s="189" t="s">
        <v>190</v>
      </c>
      <c r="D163" s="189" t="s">
        <v>149</v>
      </c>
      <c r="E163" s="190" t="s">
        <v>912</v>
      </c>
      <c r="F163" s="191" t="s">
        <v>913</v>
      </c>
      <c r="G163" s="192" t="s">
        <v>157</v>
      </c>
      <c r="H163" s="193">
        <v>342</v>
      </c>
      <c r="I163" s="194">
        <v>21.44</v>
      </c>
      <c r="J163" s="194">
        <f t="shared" si="0"/>
        <v>7332.48</v>
      </c>
      <c r="K163" s="195"/>
      <c r="L163" s="33"/>
      <c r="M163" s="196" t="s">
        <v>1</v>
      </c>
      <c r="N163" s="197" t="s">
        <v>42</v>
      </c>
      <c r="O163" s="198">
        <v>0.34046999999999999</v>
      </c>
      <c r="P163" s="198">
        <f t="shared" si="1"/>
        <v>116.44074000000001</v>
      </c>
      <c r="Q163" s="198">
        <v>1.4305500000000001E-3</v>
      </c>
      <c r="R163" s="198">
        <f t="shared" si="2"/>
        <v>0.48924810000000002</v>
      </c>
      <c r="S163" s="198">
        <v>0</v>
      </c>
      <c r="T163" s="199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0" t="s">
        <v>177</v>
      </c>
      <c r="AT163" s="200" t="s">
        <v>149</v>
      </c>
      <c r="AU163" s="200" t="s">
        <v>154</v>
      </c>
      <c r="AY163" s="14" t="s">
        <v>147</v>
      </c>
      <c r="BE163" s="201">
        <f t="shared" si="4"/>
        <v>0</v>
      </c>
      <c r="BF163" s="201">
        <f t="shared" si="5"/>
        <v>7332.48</v>
      </c>
      <c r="BG163" s="201">
        <f t="shared" si="6"/>
        <v>0</v>
      </c>
      <c r="BH163" s="201">
        <f t="shared" si="7"/>
        <v>0</v>
      </c>
      <c r="BI163" s="201">
        <f t="shared" si="8"/>
        <v>0</v>
      </c>
      <c r="BJ163" s="14" t="s">
        <v>154</v>
      </c>
      <c r="BK163" s="201">
        <f t="shared" si="9"/>
        <v>7332.48</v>
      </c>
      <c r="BL163" s="14" t="s">
        <v>177</v>
      </c>
      <c r="BM163" s="200" t="s">
        <v>272</v>
      </c>
    </row>
    <row r="164" spans="1:65" s="2" customFormat="1" ht="24.2" customHeight="1">
      <c r="A164" s="28"/>
      <c r="B164" s="29"/>
      <c r="C164" s="206" t="s">
        <v>273</v>
      </c>
      <c r="D164" s="206" t="s">
        <v>222</v>
      </c>
      <c r="E164" s="207" t="s">
        <v>914</v>
      </c>
      <c r="F164" s="208" t="s">
        <v>915</v>
      </c>
      <c r="G164" s="209" t="s">
        <v>157</v>
      </c>
      <c r="H164" s="210">
        <v>823.4</v>
      </c>
      <c r="I164" s="211">
        <v>27.83</v>
      </c>
      <c r="J164" s="211">
        <f t="shared" si="0"/>
        <v>22915.22</v>
      </c>
      <c r="K164" s="212"/>
      <c r="L164" s="213"/>
      <c r="M164" s="214" t="s">
        <v>1</v>
      </c>
      <c r="N164" s="215" t="s">
        <v>42</v>
      </c>
      <c r="O164" s="198">
        <v>0</v>
      </c>
      <c r="P164" s="198">
        <f t="shared" si="1"/>
        <v>0</v>
      </c>
      <c r="Q164" s="198">
        <v>9.7000000000000003E-3</v>
      </c>
      <c r="R164" s="198">
        <f t="shared" si="2"/>
        <v>7.98698</v>
      </c>
      <c r="S164" s="198">
        <v>0</v>
      </c>
      <c r="T164" s="199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00" t="s">
        <v>245</v>
      </c>
      <c r="AT164" s="200" t="s">
        <v>222</v>
      </c>
      <c r="AU164" s="200" t="s">
        <v>154</v>
      </c>
      <c r="AY164" s="14" t="s">
        <v>147</v>
      </c>
      <c r="BE164" s="201">
        <f t="shared" si="4"/>
        <v>0</v>
      </c>
      <c r="BF164" s="201">
        <f t="shared" si="5"/>
        <v>22915.22</v>
      </c>
      <c r="BG164" s="201">
        <f t="shared" si="6"/>
        <v>0</v>
      </c>
      <c r="BH164" s="201">
        <f t="shared" si="7"/>
        <v>0</v>
      </c>
      <c r="BI164" s="201">
        <f t="shared" si="8"/>
        <v>0</v>
      </c>
      <c r="BJ164" s="14" t="s">
        <v>154</v>
      </c>
      <c r="BK164" s="201">
        <f t="shared" si="9"/>
        <v>22915.22</v>
      </c>
      <c r="BL164" s="14" t="s">
        <v>177</v>
      </c>
      <c r="BM164" s="200" t="s">
        <v>276</v>
      </c>
    </row>
    <row r="165" spans="1:65" s="2" customFormat="1" ht="24.2" customHeight="1">
      <c r="A165" s="28"/>
      <c r="B165" s="29"/>
      <c r="C165" s="189" t="s">
        <v>196</v>
      </c>
      <c r="D165" s="189" t="s">
        <v>149</v>
      </c>
      <c r="E165" s="190" t="s">
        <v>916</v>
      </c>
      <c r="F165" s="191" t="s">
        <v>917</v>
      </c>
      <c r="G165" s="192" t="s">
        <v>244</v>
      </c>
      <c r="H165" s="193">
        <v>4</v>
      </c>
      <c r="I165" s="194">
        <v>325.89</v>
      </c>
      <c r="J165" s="194">
        <f t="shared" si="0"/>
        <v>1303.56</v>
      </c>
      <c r="K165" s="195"/>
      <c r="L165" s="33"/>
      <c r="M165" s="196" t="s">
        <v>1</v>
      </c>
      <c r="N165" s="197" t="s">
        <v>42</v>
      </c>
      <c r="O165" s="198">
        <v>13.47444</v>
      </c>
      <c r="P165" s="198">
        <f t="shared" si="1"/>
        <v>53.897759999999998</v>
      </c>
      <c r="Q165" s="198">
        <v>8.2620000000000002E-4</v>
      </c>
      <c r="R165" s="198">
        <f t="shared" si="2"/>
        <v>3.3048000000000001E-3</v>
      </c>
      <c r="S165" s="198">
        <v>0</v>
      </c>
      <c r="T165" s="199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0" t="s">
        <v>177</v>
      </c>
      <c r="AT165" s="200" t="s">
        <v>149</v>
      </c>
      <c r="AU165" s="200" t="s">
        <v>154</v>
      </c>
      <c r="AY165" s="14" t="s">
        <v>147</v>
      </c>
      <c r="BE165" s="201">
        <f t="shared" si="4"/>
        <v>0</v>
      </c>
      <c r="BF165" s="201">
        <f t="shared" si="5"/>
        <v>1303.56</v>
      </c>
      <c r="BG165" s="201">
        <f t="shared" si="6"/>
        <v>0</v>
      </c>
      <c r="BH165" s="201">
        <f t="shared" si="7"/>
        <v>0</v>
      </c>
      <c r="BI165" s="201">
        <f t="shared" si="8"/>
        <v>0</v>
      </c>
      <c r="BJ165" s="14" t="s">
        <v>154</v>
      </c>
      <c r="BK165" s="201">
        <f t="shared" si="9"/>
        <v>1303.56</v>
      </c>
      <c r="BL165" s="14" t="s">
        <v>177</v>
      </c>
      <c r="BM165" s="200" t="s">
        <v>280</v>
      </c>
    </row>
    <row r="166" spans="1:65" s="2" customFormat="1" ht="24.2" customHeight="1">
      <c r="A166" s="28"/>
      <c r="B166" s="29"/>
      <c r="C166" s="206" t="s">
        <v>281</v>
      </c>
      <c r="D166" s="206" t="s">
        <v>222</v>
      </c>
      <c r="E166" s="207" t="s">
        <v>918</v>
      </c>
      <c r="F166" s="208" t="s">
        <v>919</v>
      </c>
      <c r="G166" s="209" t="s">
        <v>244</v>
      </c>
      <c r="H166" s="210">
        <v>4</v>
      </c>
      <c r="I166" s="211">
        <v>5341.6</v>
      </c>
      <c r="J166" s="211">
        <f t="shared" si="0"/>
        <v>21366.400000000001</v>
      </c>
      <c r="K166" s="212"/>
      <c r="L166" s="213"/>
      <c r="M166" s="214" t="s">
        <v>1</v>
      </c>
      <c r="N166" s="215" t="s">
        <v>42</v>
      </c>
      <c r="O166" s="198">
        <v>0</v>
      </c>
      <c r="P166" s="198">
        <f t="shared" si="1"/>
        <v>0</v>
      </c>
      <c r="Q166" s="198">
        <v>0.4173</v>
      </c>
      <c r="R166" s="198">
        <f t="shared" si="2"/>
        <v>1.6692</v>
      </c>
      <c r="S166" s="198">
        <v>0</v>
      </c>
      <c r="T166" s="199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00" t="s">
        <v>245</v>
      </c>
      <c r="AT166" s="200" t="s">
        <v>222</v>
      </c>
      <c r="AU166" s="200" t="s">
        <v>154</v>
      </c>
      <c r="AY166" s="14" t="s">
        <v>147</v>
      </c>
      <c r="BE166" s="201">
        <f t="shared" si="4"/>
        <v>0</v>
      </c>
      <c r="BF166" s="201">
        <f t="shared" si="5"/>
        <v>21366.400000000001</v>
      </c>
      <c r="BG166" s="201">
        <f t="shared" si="6"/>
        <v>0</v>
      </c>
      <c r="BH166" s="201">
        <f t="shared" si="7"/>
        <v>0</v>
      </c>
      <c r="BI166" s="201">
        <f t="shared" si="8"/>
        <v>0</v>
      </c>
      <c r="BJ166" s="14" t="s">
        <v>154</v>
      </c>
      <c r="BK166" s="201">
        <f t="shared" si="9"/>
        <v>21366.400000000001</v>
      </c>
      <c r="BL166" s="14" t="s">
        <v>177</v>
      </c>
      <c r="BM166" s="200" t="s">
        <v>284</v>
      </c>
    </row>
    <row r="167" spans="1:65" s="2" customFormat="1" ht="24.2" customHeight="1">
      <c r="A167" s="28"/>
      <c r="B167" s="29"/>
      <c r="C167" s="189" t="s">
        <v>201</v>
      </c>
      <c r="D167" s="189" t="s">
        <v>149</v>
      </c>
      <c r="E167" s="190" t="s">
        <v>920</v>
      </c>
      <c r="F167" s="191" t="s">
        <v>921</v>
      </c>
      <c r="G167" s="192" t="s">
        <v>293</v>
      </c>
      <c r="H167" s="193">
        <v>15027.535</v>
      </c>
      <c r="I167" s="194">
        <v>2.29</v>
      </c>
      <c r="J167" s="194">
        <f t="shared" si="0"/>
        <v>34413.06</v>
      </c>
      <c r="K167" s="195"/>
      <c r="L167" s="33"/>
      <c r="M167" s="196" t="s">
        <v>1</v>
      </c>
      <c r="N167" s="197" t="s">
        <v>42</v>
      </c>
      <c r="O167" s="198">
        <v>8.4089999999999998E-2</v>
      </c>
      <c r="P167" s="198">
        <f t="shared" si="1"/>
        <v>1263.6654181500001</v>
      </c>
      <c r="Q167" s="198">
        <v>4.8975299999999998E-5</v>
      </c>
      <c r="R167" s="198">
        <f t="shared" si="2"/>
        <v>0.73597803488549995</v>
      </c>
      <c r="S167" s="198">
        <v>0</v>
      </c>
      <c r="T167" s="199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00" t="s">
        <v>177</v>
      </c>
      <c r="AT167" s="200" t="s">
        <v>149</v>
      </c>
      <c r="AU167" s="200" t="s">
        <v>154</v>
      </c>
      <c r="AY167" s="14" t="s">
        <v>147</v>
      </c>
      <c r="BE167" s="201">
        <f t="shared" si="4"/>
        <v>0</v>
      </c>
      <c r="BF167" s="201">
        <f t="shared" si="5"/>
        <v>34413.06</v>
      </c>
      <c r="BG167" s="201">
        <f t="shared" si="6"/>
        <v>0</v>
      </c>
      <c r="BH167" s="201">
        <f t="shared" si="7"/>
        <v>0</v>
      </c>
      <c r="BI167" s="201">
        <f t="shared" si="8"/>
        <v>0</v>
      </c>
      <c r="BJ167" s="14" t="s">
        <v>154</v>
      </c>
      <c r="BK167" s="201">
        <f t="shared" si="9"/>
        <v>34413.06</v>
      </c>
      <c r="BL167" s="14" t="s">
        <v>177</v>
      </c>
      <c r="BM167" s="200" t="s">
        <v>287</v>
      </c>
    </row>
    <row r="168" spans="1:65" s="2" customFormat="1" ht="21.75" customHeight="1">
      <c r="A168" s="28"/>
      <c r="B168" s="29"/>
      <c r="C168" s="206" t="s">
        <v>346</v>
      </c>
      <c r="D168" s="206" t="s">
        <v>222</v>
      </c>
      <c r="E168" s="207" t="s">
        <v>922</v>
      </c>
      <c r="F168" s="208" t="s">
        <v>923</v>
      </c>
      <c r="G168" s="209" t="s">
        <v>293</v>
      </c>
      <c r="H168" s="210">
        <v>15027.535</v>
      </c>
      <c r="I168" s="211">
        <v>2.46</v>
      </c>
      <c r="J168" s="211">
        <f t="shared" si="0"/>
        <v>36967.74</v>
      </c>
      <c r="K168" s="212"/>
      <c r="L168" s="213"/>
      <c r="M168" s="214" t="s">
        <v>1</v>
      </c>
      <c r="N168" s="215" t="s">
        <v>42</v>
      </c>
      <c r="O168" s="198">
        <v>0</v>
      </c>
      <c r="P168" s="198">
        <f t="shared" si="1"/>
        <v>0</v>
      </c>
      <c r="Q168" s="198">
        <v>1E-3</v>
      </c>
      <c r="R168" s="198">
        <f t="shared" si="2"/>
        <v>15.027535</v>
      </c>
      <c r="S168" s="198">
        <v>0</v>
      </c>
      <c r="T168" s="199">
        <f t="shared" si="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00" t="s">
        <v>245</v>
      </c>
      <c r="AT168" s="200" t="s">
        <v>222</v>
      </c>
      <c r="AU168" s="200" t="s">
        <v>154</v>
      </c>
      <c r="AY168" s="14" t="s">
        <v>147</v>
      </c>
      <c r="BE168" s="201">
        <f t="shared" si="4"/>
        <v>0</v>
      </c>
      <c r="BF168" s="201">
        <f t="shared" si="5"/>
        <v>36967.74</v>
      </c>
      <c r="BG168" s="201">
        <f t="shared" si="6"/>
        <v>0</v>
      </c>
      <c r="BH168" s="201">
        <f t="shared" si="7"/>
        <v>0</v>
      </c>
      <c r="BI168" s="201">
        <f t="shared" si="8"/>
        <v>0</v>
      </c>
      <c r="BJ168" s="14" t="s">
        <v>154</v>
      </c>
      <c r="BK168" s="201">
        <f t="shared" si="9"/>
        <v>36967.74</v>
      </c>
      <c r="BL168" s="14" t="s">
        <v>177</v>
      </c>
      <c r="BM168" s="200" t="s">
        <v>349</v>
      </c>
    </row>
    <row r="169" spans="1:65" s="2" customFormat="1" ht="24.2" customHeight="1">
      <c r="A169" s="28"/>
      <c r="B169" s="29"/>
      <c r="C169" s="189" t="s">
        <v>207</v>
      </c>
      <c r="D169" s="189" t="s">
        <v>149</v>
      </c>
      <c r="E169" s="190" t="s">
        <v>429</v>
      </c>
      <c r="F169" s="191" t="s">
        <v>430</v>
      </c>
      <c r="G169" s="192" t="s">
        <v>431</v>
      </c>
      <c r="H169" s="193">
        <v>1332.893</v>
      </c>
      <c r="I169" s="194">
        <v>0.9</v>
      </c>
      <c r="J169" s="194">
        <f t="shared" si="0"/>
        <v>1199.5999999999999</v>
      </c>
      <c r="K169" s="195"/>
      <c r="L169" s="33"/>
      <c r="M169" s="196" t="s">
        <v>1</v>
      </c>
      <c r="N169" s="197" t="s">
        <v>42</v>
      </c>
      <c r="O169" s="198">
        <v>0</v>
      </c>
      <c r="P169" s="198">
        <f t="shared" si="1"/>
        <v>0</v>
      </c>
      <c r="Q169" s="198">
        <v>0</v>
      </c>
      <c r="R169" s="198">
        <f t="shared" si="2"/>
        <v>0</v>
      </c>
      <c r="S169" s="198">
        <v>0</v>
      </c>
      <c r="T169" s="199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00" t="s">
        <v>177</v>
      </c>
      <c r="AT169" s="200" t="s">
        <v>149</v>
      </c>
      <c r="AU169" s="200" t="s">
        <v>154</v>
      </c>
      <c r="AY169" s="14" t="s">
        <v>147</v>
      </c>
      <c r="BE169" s="201">
        <f t="shared" si="4"/>
        <v>0</v>
      </c>
      <c r="BF169" s="201">
        <f t="shared" si="5"/>
        <v>1199.5999999999999</v>
      </c>
      <c r="BG169" s="201">
        <f t="shared" si="6"/>
        <v>0</v>
      </c>
      <c r="BH169" s="201">
        <f t="shared" si="7"/>
        <v>0</v>
      </c>
      <c r="BI169" s="201">
        <f t="shared" si="8"/>
        <v>0</v>
      </c>
      <c r="BJ169" s="14" t="s">
        <v>154</v>
      </c>
      <c r="BK169" s="201">
        <f t="shared" si="9"/>
        <v>1199.5999999999999</v>
      </c>
      <c r="BL169" s="14" t="s">
        <v>177</v>
      </c>
      <c r="BM169" s="200" t="s">
        <v>413</v>
      </c>
    </row>
    <row r="170" spans="1:65" s="12" customFormat="1" ht="22.9" customHeight="1">
      <c r="B170" s="174"/>
      <c r="C170" s="175"/>
      <c r="D170" s="176" t="s">
        <v>75</v>
      </c>
      <c r="E170" s="187" t="s">
        <v>924</v>
      </c>
      <c r="F170" s="187" t="s">
        <v>925</v>
      </c>
      <c r="G170" s="175"/>
      <c r="H170" s="175"/>
      <c r="I170" s="175"/>
      <c r="J170" s="188">
        <f>BK170</f>
        <v>9889.42</v>
      </c>
      <c r="K170" s="175"/>
      <c r="L170" s="179"/>
      <c r="M170" s="180"/>
      <c r="N170" s="181"/>
      <c r="O170" s="181"/>
      <c r="P170" s="182">
        <f>SUM(P171:P173)</f>
        <v>278.75054360000001</v>
      </c>
      <c r="Q170" s="181"/>
      <c r="R170" s="182">
        <f>SUM(R171:R173)</f>
        <v>0.1367609336</v>
      </c>
      <c r="S170" s="181"/>
      <c r="T170" s="183">
        <f>SUM(T171:T173)</f>
        <v>0</v>
      </c>
      <c r="AR170" s="184" t="s">
        <v>154</v>
      </c>
      <c r="AT170" s="185" t="s">
        <v>75</v>
      </c>
      <c r="AU170" s="185" t="s">
        <v>84</v>
      </c>
      <c r="AY170" s="184" t="s">
        <v>147</v>
      </c>
      <c r="BK170" s="186">
        <f>SUM(BK171:BK173)</f>
        <v>9889.42</v>
      </c>
    </row>
    <row r="171" spans="1:65" s="2" customFormat="1" ht="24.2" customHeight="1">
      <c r="A171" s="28"/>
      <c r="B171" s="29"/>
      <c r="C171" s="189" t="s">
        <v>414</v>
      </c>
      <c r="D171" s="189" t="s">
        <v>149</v>
      </c>
      <c r="E171" s="190" t="s">
        <v>926</v>
      </c>
      <c r="F171" s="191" t="s">
        <v>927</v>
      </c>
      <c r="G171" s="192" t="s">
        <v>157</v>
      </c>
      <c r="H171" s="193">
        <v>536.52</v>
      </c>
      <c r="I171" s="194">
        <v>8.14</v>
      </c>
      <c r="J171" s="194">
        <f>ROUND(I171*H171,2)</f>
        <v>4367.2700000000004</v>
      </c>
      <c r="K171" s="195"/>
      <c r="L171" s="33"/>
      <c r="M171" s="196" t="s">
        <v>1</v>
      </c>
      <c r="N171" s="197" t="s">
        <v>42</v>
      </c>
      <c r="O171" s="198">
        <v>0.26529000000000003</v>
      </c>
      <c r="P171" s="198">
        <f>O171*H171</f>
        <v>142.33339080000002</v>
      </c>
      <c r="Q171" s="198">
        <v>1.6184000000000001E-4</v>
      </c>
      <c r="R171" s="198">
        <f>Q171*H171</f>
        <v>8.6830396800000001E-2</v>
      </c>
      <c r="S171" s="198">
        <v>0</v>
      </c>
      <c r="T171" s="199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00" t="s">
        <v>177</v>
      </c>
      <c r="AT171" s="200" t="s">
        <v>149</v>
      </c>
      <c r="AU171" s="200" t="s">
        <v>154</v>
      </c>
      <c r="AY171" s="14" t="s">
        <v>147</v>
      </c>
      <c r="BE171" s="201">
        <f>IF(N171="základná",J171,0)</f>
        <v>0</v>
      </c>
      <c r="BF171" s="201">
        <f>IF(N171="znížená",J171,0)</f>
        <v>4367.2700000000004</v>
      </c>
      <c r="BG171" s="201">
        <f>IF(N171="zákl. prenesená",J171,0)</f>
        <v>0</v>
      </c>
      <c r="BH171" s="201">
        <f>IF(N171="zníž. prenesená",J171,0)</f>
        <v>0</v>
      </c>
      <c r="BI171" s="201">
        <f>IF(N171="nulová",J171,0)</f>
        <v>0</v>
      </c>
      <c r="BJ171" s="14" t="s">
        <v>154</v>
      </c>
      <c r="BK171" s="201">
        <f>ROUND(I171*H171,2)</f>
        <v>4367.2700000000004</v>
      </c>
      <c r="BL171" s="14" t="s">
        <v>177</v>
      </c>
      <c r="BM171" s="200" t="s">
        <v>417</v>
      </c>
    </row>
    <row r="172" spans="1:65" s="2" customFormat="1" ht="24.2" customHeight="1">
      <c r="A172" s="28"/>
      <c r="B172" s="29"/>
      <c r="C172" s="189" t="s">
        <v>245</v>
      </c>
      <c r="D172" s="189" t="s">
        <v>149</v>
      </c>
      <c r="E172" s="190" t="s">
        <v>928</v>
      </c>
      <c r="F172" s="191" t="s">
        <v>929</v>
      </c>
      <c r="G172" s="192" t="s">
        <v>157</v>
      </c>
      <c r="H172" s="193">
        <v>536.52</v>
      </c>
      <c r="I172" s="194">
        <v>4.29</v>
      </c>
      <c r="J172" s="194">
        <f>ROUND(I172*H172,2)</f>
        <v>2301.67</v>
      </c>
      <c r="K172" s="195"/>
      <c r="L172" s="33"/>
      <c r="M172" s="196" t="s">
        <v>1</v>
      </c>
      <c r="N172" s="197" t="s">
        <v>42</v>
      </c>
      <c r="O172" s="198">
        <v>0.14813999999999999</v>
      </c>
      <c r="P172" s="198">
        <f>O172*H172</f>
        <v>79.480072799999988</v>
      </c>
      <c r="Q172" s="198">
        <v>8.1340000000000004E-5</v>
      </c>
      <c r="R172" s="198">
        <f>Q172*H172</f>
        <v>4.3640536799999997E-2</v>
      </c>
      <c r="S172" s="198">
        <v>0</v>
      </c>
      <c r="T172" s="19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00" t="s">
        <v>177</v>
      </c>
      <c r="AT172" s="200" t="s">
        <v>149</v>
      </c>
      <c r="AU172" s="200" t="s">
        <v>154</v>
      </c>
      <c r="AY172" s="14" t="s">
        <v>147</v>
      </c>
      <c r="BE172" s="201">
        <f>IF(N172="základná",J172,0)</f>
        <v>0</v>
      </c>
      <c r="BF172" s="201">
        <f>IF(N172="znížená",J172,0)</f>
        <v>2301.67</v>
      </c>
      <c r="BG172" s="201">
        <f>IF(N172="zákl. prenesená",J172,0)</f>
        <v>0</v>
      </c>
      <c r="BH172" s="201">
        <f>IF(N172="zníž. prenesená",J172,0)</f>
        <v>0</v>
      </c>
      <c r="BI172" s="201">
        <f>IF(N172="nulová",J172,0)</f>
        <v>0</v>
      </c>
      <c r="BJ172" s="14" t="s">
        <v>154</v>
      </c>
      <c r="BK172" s="201">
        <f>ROUND(I172*H172,2)</f>
        <v>2301.67</v>
      </c>
      <c r="BL172" s="14" t="s">
        <v>177</v>
      </c>
      <c r="BM172" s="200" t="s">
        <v>420</v>
      </c>
    </row>
    <row r="173" spans="1:65" s="2" customFormat="1" ht="24.2" customHeight="1">
      <c r="A173" s="28"/>
      <c r="B173" s="29"/>
      <c r="C173" s="189" t="s">
        <v>421</v>
      </c>
      <c r="D173" s="189" t="s">
        <v>149</v>
      </c>
      <c r="E173" s="190" t="s">
        <v>930</v>
      </c>
      <c r="F173" s="191" t="s">
        <v>931</v>
      </c>
      <c r="G173" s="192" t="s">
        <v>157</v>
      </c>
      <c r="H173" s="193">
        <v>314.5</v>
      </c>
      <c r="I173" s="194">
        <v>10.24</v>
      </c>
      <c r="J173" s="194">
        <f>ROUND(I173*H173,2)</f>
        <v>3220.48</v>
      </c>
      <c r="K173" s="195"/>
      <c r="L173" s="33"/>
      <c r="M173" s="196" t="s">
        <v>1</v>
      </c>
      <c r="N173" s="197" t="s">
        <v>42</v>
      </c>
      <c r="O173" s="198">
        <v>0.18104000000000001</v>
      </c>
      <c r="P173" s="198">
        <f>O173*H173</f>
        <v>56.937080000000002</v>
      </c>
      <c r="Q173" s="198">
        <v>2.0000000000000002E-5</v>
      </c>
      <c r="R173" s="198">
        <f>Q173*H173</f>
        <v>6.2900000000000005E-3</v>
      </c>
      <c r="S173" s="198">
        <v>0</v>
      </c>
      <c r="T173" s="199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00" t="s">
        <v>177</v>
      </c>
      <c r="AT173" s="200" t="s">
        <v>149</v>
      </c>
      <c r="AU173" s="200" t="s">
        <v>154</v>
      </c>
      <c r="AY173" s="14" t="s">
        <v>147</v>
      </c>
      <c r="BE173" s="201">
        <f>IF(N173="základná",J173,0)</f>
        <v>0</v>
      </c>
      <c r="BF173" s="201">
        <f>IF(N173="znížená",J173,0)</f>
        <v>3220.48</v>
      </c>
      <c r="BG173" s="201">
        <f>IF(N173="zákl. prenesená",J173,0)</f>
        <v>0</v>
      </c>
      <c r="BH173" s="201">
        <f>IF(N173="zníž. prenesená",J173,0)</f>
        <v>0</v>
      </c>
      <c r="BI173" s="201">
        <f>IF(N173="nulová",J173,0)</f>
        <v>0</v>
      </c>
      <c r="BJ173" s="14" t="s">
        <v>154</v>
      </c>
      <c r="BK173" s="201">
        <f>ROUND(I173*H173,2)</f>
        <v>3220.48</v>
      </c>
      <c r="BL173" s="14" t="s">
        <v>177</v>
      </c>
      <c r="BM173" s="200" t="s">
        <v>424</v>
      </c>
    </row>
    <row r="174" spans="1:65" s="12" customFormat="1" ht="25.9" customHeight="1">
      <c r="B174" s="174"/>
      <c r="C174" s="175"/>
      <c r="D174" s="176" t="s">
        <v>75</v>
      </c>
      <c r="E174" s="177" t="s">
        <v>222</v>
      </c>
      <c r="F174" s="177" t="s">
        <v>565</v>
      </c>
      <c r="G174" s="175"/>
      <c r="H174" s="175"/>
      <c r="I174" s="175"/>
      <c r="J174" s="178">
        <f>BK174</f>
        <v>20720</v>
      </c>
      <c r="K174" s="175"/>
      <c r="L174" s="179"/>
      <c r="M174" s="180"/>
      <c r="N174" s="181"/>
      <c r="O174" s="181"/>
      <c r="P174" s="182">
        <f>P175</f>
        <v>16.068000000000001</v>
      </c>
      <c r="Q174" s="181"/>
      <c r="R174" s="182">
        <f>R175</f>
        <v>0</v>
      </c>
      <c r="S174" s="181"/>
      <c r="T174" s="183">
        <f>T175</f>
        <v>0</v>
      </c>
      <c r="AR174" s="184" t="s">
        <v>158</v>
      </c>
      <c r="AT174" s="185" t="s">
        <v>75</v>
      </c>
      <c r="AU174" s="185" t="s">
        <v>76</v>
      </c>
      <c r="AY174" s="184" t="s">
        <v>147</v>
      </c>
      <c r="BK174" s="186">
        <f>BK175</f>
        <v>20720</v>
      </c>
    </row>
    <row r="175" spans="1:65" s="12" customFormat="1" ht="22.9" customHeight="1">
      <c r="B175" s="174"/>
      <c r="C175" s="175"/>
      <c r="D175" s="176" t="s">
        <v>75</v>
      </c>
      <c r="E175" s="187" t="s">
        <v>566</v>
      </c>
      <c r="F175" s="187" t="s">
        <v>932</v>
      </c>
      <c r="G175" s="175"/>
      <c r="H175" s="175"/>
      <c r="I175" s="175"/>
      <c r="J175" s="188">
        <f>BK175</f>
        <v>20720</v>
      </c>
      <c r="K175" s="175"/>
      <c r="L175" s="179"/>
      <c r="M175" s="180"/>
      <c r="N175" s="181"/>
      <c r="O175" s="181"/>
      <c r="P175" s="182">
        <f>SUM(P176:P177)</f>
        <v>16.068000000000001</v>
      </c>
      <c r="Q175" s="181"/>
      <c r="R175" s="182">
        <f>SUM(R176:R177)</f>
        <v>0</v>
      </c>
      <c r="S175" s="181"/>
      <c r="T175" s="183">
        <f>SUM(T176:T177)</f>
        <v>0</v>
      </c>
      <c r="AR175" s="184" t="s">
        <v>158</v>
      </c>
      <c r="AT175" s="185" t="s">
        <v>75</v>
      </c>
      <c r="AU175" s="185" t="s">
        <v>84</v>
      </c>
      <c r="AY175" s="184" t="s">
        <v>147</v>
      </c>
      <c r="BK175" s="186">
        <f>SUM(BK176:BK177)</f>
        <v>20720</v>
      </c>
    </row>
    <row r="176" spans="1:65" s="2" customFormat="1" ht="44.25" customHeight="1">
      <c r="A176" s="28"/>
      <c r="B176" s="29"/>
      <c r="C176" s="189" t="s">
        <v>249</v>
      </c>
      <c r="D176" s="189" t="s">
        <v>149</v>
      </c>
      <c r="E176" s="190" t="s">
        <v>933</v>
      </c>
      <c r="F176" s="191" t="s">
        <v>934</v>
      </c>
      <c r="G176" s="192" t="s">
        <v>244</v>
      </c>
      <c r="H176" s="193">
        <v>2</v>
      </c>
      <c r="I176" s="194">
        <v>750</v>
      </c>
      <c r="J176" s="194">
        <f>ROUND(I176*H176,2)</f>
        <v>1500</v>
      </c>
      <c r="K176" s="195"/>
      <c r="L176" s="33"/>
      <c r="M176" s="196" t="s">
        <v>1</v>
      </c>
      <c r="N176" s="197" t="s">
        <v>42</v>
      </c>
      <c r="O176" s="198">
        <v>8.0340000000000007</v>
      </c>
      <c r="P176" s="198">
        <f>O176*H176</f>
        <v>16.068000000000001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00" t="s">
        <v>420</v>
      </c>
      <c r="AT176" s="200" t="s">
        <v>149</v>
      </c>
      <c r="AU176" s="200" t="s">
        <v>154</v>
      </c>
      <c r="AY176" s="14" t="s">
        <v>147</v>
      </c>
      <c r="BE176" s="201">
        <f>IF(N176="základná",J176,0)</f>
        <v>0</v>
      </c>
      <c r="BF176" s="201">
        <f>IF(N176="znížená",J176,0)</f>
        <v>1500</v>
      </c>
      <c r="BG176" s="201">
        <f>IF(N176="zákl. prenesená",J176,0)</f>
        <v>0</v>
      </c>
      <c r="BH176" s="201">
        <f>IF(N176="zníž. prenesená",J176,0)</f>
        <v>0</v>
      </c>
      <c r="BI176" s="201">
        <f>IF(N176="nulová",J176,0)</f>
        <v>0</v>
      </c>
      <c r="BJ176" s="14" t="s">
        <v>154</v>
      </c>
      <c r="BK176" s="201">
        <f>ROUND(I176*H176,2)</f>
        <v>1500</v>
      </c>
      <c r="BL176" s="14" t="s">
        <v>420</v>
      </c>
      <c r="BM176" s="200" t="s">
        <v>427</v>
      </c>
    </row>
    <row r="177" spans="1:65" s="2" customFormat="1" ht="33" customHeight="1">
      <c r="A177" s="28"/>
      <c r="B177" s="29"/>
      <c r="C177" s="189" t="s">
        <v>428</v>
      </c>
      <c r="D177" s="189" t="s">
        <v>149</v>
      </c>
      <c r="E177" s="190" t="s">
        <v>935</v>
      </c>
      <c r="F177" s="191" t="s">
        <v>936</v>
      </c>
      <c r="G177" s="192" t="s">
        <v>244</v>
      </c>
      <c r="H177" s="193">
        <v>2</v>
      </c>
      <c r="I177" s="194">
        <v>9610</v>
      </c>
      <c r="J177" s="194">
        <f>ROUND(I177*H177,2)</f>
        <v>19220</v>
      </c>
      <c r="K177" s="195"/>
      <c r="L177" s="33"/>
      <c r="M177" s="202" t="s">
        <v>1</v>
      </c>
      <c r="N177" s="203" t="s">
        <v>42</v>
      </c>
      <c r="O177" s="204">
        <v>0</v>
      </c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00" t="s">
        <v>420</v>
      </c>
      <c r="AT177" s="200" t="s">
        <v>149</v>
      </c>
      <c r="AU177" s="200" t="s">
        <v>154</v>
      </c>
      <c r="AY177" s="14" t="s">
        <v>147</v>
      </c>
      <c r="BE177" s="201">
        <f>IF(N177="základná",J177,0)</f>
        <v>0</v>
      </c>
      <c r="BF177" s="201">
        <f>IF(N177="znížená",J177,0)</f>
        <v>19220</v>
      </c>
      <c r="BG177" s="201">
        <f>IF(N177="zákl. prenesená",J177,0)</f>
        <v>0</v>
      </c>
      <c r="BH177" s="201">
        <f>IF(N177="zníž. prenesená",J177,0)</f>
        <v>0</v>
      </c>
      <c r="BI177" s="201">
        <f>IF(N177="nulová",J177,0)</f>
        <v>0</v>
      </c>
      <c r="BJ177" s="14" t="s">
        <v>154</v>
      </c>
      <c r="BK177" s="201">
        <f>ROUND(I177*H177,2)</f>
        <v>19220</v>
      </c>
      <c r="BL177" s="14" t="s">
        <v>420</v>
      </c>
      <c r="BM177" s="200" t="s">
        <v>432</v>
      </c>
    </row>
    <row r="178" spans="1:65" s="2" customFormat="1" ht="6.95" customHeight="1">
      <c r="A178" s="28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33"/>
      <c r="M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</row>
  </sheetData>
  <sheetProtection algorithmName="SHA-512" hashValue="wrVJjLnuM6z4DJNHmBGivpXwzFe5cS0lWntLexZKiT4MUNeSIGP/F70vBYpJJHfwwDNCS5xc/M3gw2xURlXUQw==" saltValue="jXzLdd+bGJ/yTboDUJWdiFOIbjAwT4KbFZsev8on3k9G7cGPJYc62coarA9mhXTPWv5nIzQQbld4yZc/KN9Dzg==" spinCount="100000" sheet="1" objects="1" scenarios="1" formatColumns="0" formatRows="0" autoFilter="0"/>
  <autoFilter ref="C128:K177" xr:uid="{00000000-0009-0000-0000-00000B000000}"/>
  <mergeCells count="8">
    <mergeCell ref="E119:H119"/>
    <mergeCell ref="E121:H12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397CE-2926-4159-A68F-3069D186542C}">
  <sheetPr>
    <pageSetUpPr fitToPage="1"/>
  </sheetPr>
  <dimension ref="B2:BM177"/>
  <sheetViews>
    <sheetView showGridLines="0" topLeftCell="A1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9.33203125" style="1"/>
  </cols>
  <sheetData>
    <row r="2" spans="2:46" ht="36.950000000000003" customHeight="1">
      <c r="L2" s="265" t="s">
        <v>947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266" t="s">
        <v>948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266" t="s">
        <v>76</v>
      </c>
    </row>
    <row r="4" spans="2:46" ht="24.95" customHeight="1">
      <c r="B4" s="17"/>
      <c r="D4" s="108" t="s">
        <v>119</v>
      </c>
      <c r="L4" s="17"/>
      <c r="M4" s="109" t="s">
        <v>9</v>
      </c>
      <c r="AT4" s="266" t="s">
        <v>4</v>
      </c>
    </row>
    <row r="5" spans="2:46" ht="6.95" customHeight="1">
      <c r="B5" s="17"/>
      <c r="L5" s="17"/>
    </row>
    <row r="6" spans="2:46" ht="12" customHeight="1">
      <c r="B6" s="17"/>
      <c r="D6" s="110" t="s">
        <v>13</v>
      </c>
      <c r="L6" s="17"/>
    </row>
    <row r="7" spans="2:46" ht="16.5" customHeight="1">
      <c r="B7" s="17"/>
      <c r="E7" s="257" t="str">
        <f>'[1]Rekapitulácia stavby'!K6</f>
        <v>Zberný dvor obce Chtelnica</v>
      </c>
      <c r="F7" s="258"/>
      <c r="G7" s="258"/>
      <c r="H7" s="258"/>
      <c r="L7" s="17"/>
    </row>
    <row r="8" spans="2:46" s="2" customFormat="1" ht="12" customHeight="1">
      <c r="B8" s="49"/>
      <c r="D8" s="110" t="s">
        <v>120</v>
      </c>
      <c r="L8" s="49"/>
    </row>
    <row r="9" spans="2:46" s="2" customFormat="1" ht="16.5" customHeight="1">
      <c r="B9" s="49"/>
      <c r="E9" s="259" t="s">
        <v>949</v>
      </c>
      <c r="F9" s="267"/>
      <c r="G9" s="267"/>
      <c r="H9" s="267"/>
      <c r="L9" s="49"/>
    </row>
    <row r="10" spans="2:46" s="2" customFormat="1">
      <c r="B10" s="49"/>
      <c r="L10" s="49"/>
    </row>
    <row r="11" spans="2:46" s="2" customFormat="1" ht="12" customHeight="1">
      <c r="B11" s="49"/>
      <c r="D11" s="110" t="s">
        <v>15</v>
      </c>
      <c r="F11" s="111" t="s">
        <v>1</v>
      </c>
      <c r="I11" s="110" t="s">
        <v>16</v>
      </c>
      <c r="J11" s="111" t="s">
        <v>1</v>
      </c>
      <c r="L11" s="49"/>
    </row>
    <row r="12" spans="2:46" s="2" customFormat="1" ht="12" customHeight="1">
      <c r="B12" s="49"/>
      <c r="D12" s="110" t="s">
        <v>17</v>
      </c>
      <c r="F12" s="111" t="s">
        <v>18</v>
      </c>
      <c r="I12" s="110" t="s">
        <v>19</v>
      </c>
      <c r="J12" s="112" t="str">
        <f>'[1]Rekapitulácia stavby'!AN8</f>
        <v>5. 10. 2022</v>
      </c>
      <c r="L12" s="49"/>
    </row>
    <row r="13" spans="2:46" s="2" customFormat="1" ht="10.9" customHeight="1">
      <c r="B13" s="49"/>
      <c r="L13" s="49"/>
    </row>
    <row r="14" spans="2:46" s="2" customFormat="1" ht="12" customHeight="1">
      <c r="B14" s="49"/>
      <c r="D14" s="110" t="s">
        <v>21</v>
      </c>
      <c r="I14" s="110" t="s">
        <v>22</v>
      </c>
      <c r="J14" s="111" t="s">
        <v>23</v>
      </c>
      <c r="L14" s="49"/>
    </row>
    <row r="15" spans="2:46" s="2" customFormat="1" ht="18" customHeight="1">
      <c r="B15" s="49"/>
      <c r="E15" s="111" t="s">
        <v>24</v>
      </c>
      <c r="I15" s="110" t="s">
        <v>25</v>
      </c>
      <c r="J15" s="111" t="s">
        <v>1</v>
      </c>
      <c r="L15" s="49"/>
    </row>
    <row r="16" spans="2:46" s="2" customFormat="1" ht="6.95" customHeight="1">
      <c r="B16" s="49"/>
      <c r="L16" s="49"/>
    </row>
    <row r="17" spans="2:12" s="2" customFormat="1" ht="12" customHeight="1">
      <c r="B17" s="49"/>
      <c r="D17" s="110" t="s">
        <v>26</v>
      </c>
      <c r="I17" s="110" t="s">
        <v>22</v>
      </c>
      <c r="J17" s="111" t="s">
        <v>27</v>
      </c>
      <c r="L17" s="49"/>
    </row>
    <row r="18" spans="2:12" s="2" customFormat="1" ht="18" customHeight="1">
      <c r="B18" s="49"/>
      <c r="E18" s="111" t="s">
        <v>28</v>
      </c>
      <c r="I18" s="110" t="s">
        <v>25</v>
      </c>
      <c r="J18" s="111" t="s">
        <v>29</v>
      </c>
      <c r="L18" s="49"/>
    </row>
    <row r="19" spans="2:12" s="2" customFormat="1" ht="6.95" customHeight="1">
      <c r="B19" s="49"/>
      <c r="L19" s="49"/>
    </row>
    <row r="20" spans="2:12" s="2" customFormat="1" ht="12" customHeight="1">
      <c r="B20" s="49"/>
      <c r="D20" s="110" t="s">
        <v>30</v>
      </c>
      <c r="I20" s="110" t="s">
        <v>22</v>
      </c>
      <c r="J20" s="111" t="str">
        <f>IF('[1]Rekapitulácia stavby'!AN16="","",'[1]Rekapitulácia stavby'!AN16)</f>
        <v/>
      </c>
      <c r="L20" s="49"/>
    </row>
    <row r="21" spans="2:12" s="2" customFormat="1" ht="18" customHeight="1">
      <c r="B21" s="49"/>
      <c r="E21" s="111" t="str">
        <f>IF('[1]Rekapitulácia stavby'!E17="","",'[1]Rekapitulácia stavby'!E17)</f>
        <v xml:space="preserve"> </v>
      </c>
      <c r="I21" s="110" t="s">
        <v>25</v>
      </c>
      <c r="J21" s="111" t="str">
        <f>IF('[1]Rekapitulácia stavby'!AN17="","",'[1]Rekapitulácia stavby'!AN17)</f>
        <v/>
      </c>
      <c r="L21" s="49"/>
    </row>
    <row r="22" spans="2:12" s="2" customFormat="1" ht="6.95" customHeight="1">
      <c r="B22" s="49"/>
      <c r="L22" s="49"/>
    </row>
    <row r="23" spans="2:12" s="2" customFormat="1" ht="12" customHeight="1">
      <c r="B23" s="49"/>
      <c r="D23" s="110" t="s">
        <v>33</v>
      </c>
      <c r="I23" s="110" t="s">
        <v>22</v>
      </c>
      <c r="J23" s="111" t="s">
        <v>1</v>
      </c>
      <c r="L23" s="49"/>
    </row>
    <row r="24" spans="2:12" s="2" customFormat="1" ht="18" customHeight="1">
      <c r="B24" s="49"/>
      <c r="E24" s="111" t="s">
        <v>34</v>
      </c>
      <c r="I24" s="110" t="s">
        <v>25</v>
      </c>
      <c r="J24" s="111" t="s">
        <v>1</v>
      </c>
      <c r="L24" s="49"/>
    </row>
    <row r="25" spans="2:12" s="2" customFormat="1" ht="6.95" customHeight="1">
      <c r="B25" s="49"/>
      <c r="L25" s="49"/>
    </row>
    <row r="26" spans="2:12" s="2" customFormat="1" ht="12" customHeight="1">
      <c r="B26" s="49"/>
      <c r="D26" s="110" t="s">
        <v>35</v>
      </c>
      <c r="L26" s="49"/>
    </row>
    <row r="27" spans="2:12" s="8" customFormat="1" ht="16.5" customHeight="1">
      <c r="B27" s="116"/>
      <c r="E27" s="261" t="s">
        <v>1</v>
      </c>
      <c r="F27" s="261"/>
      <c r="G27" s="261"/>
      <c r="H27" s="261"/>
      <c r="L27" s="116"/>
    </row>
    <row r="28" spans="2:12" s="2" customFormat="1" ht="6.95" customHeight="1">
      <c r="B28" s="49"/>
      <c r="L28" s="49"/>
    </row>
    <row r="29" spans="2:12" s="2" customFormat="1" ht="6.95" customHeight="1">
      <c r="B29" s="49"/>
      <c r="D29" s="65"/>
      <c r="E29" s="65"/>
      <c r="F29" s="65"/>
      <c r="G29" s="65"/>
      <c r="H29" s="65"/>
      <c r="I29" s="65"/>
      <c r="J29" s="65"/>
      <c r="K29" s="65"/>
      <c r="L29" s="49"/>
    </row>
    <row r="30" spans="2:12" s="2" customFormat="1" ht="25.35" customHeight="1">
      <c r="B30" s="49"/>
      <c r="D30" s="118" t="s">
        <v>36</v>
      </c>
      <c r="J30" s="119">
        <f>ROUND(J121, 2)</f>
        <v>7280.43</v>
      </c>
      <c r="L30" s="49"/>
    </row>
    <row r="31" spans="2:12" s="2" customFormat="1" ht="6.95" customHeight="1">
      <c r="B31" s="49"/>
      <c r="D31" s="65"/>
      <c r="E31" s="65"/>
      <c r="F31" s="65"/>
      <c r="G31" s="65"/>
      <c r="H31" s="65"/>
      <c r="I31" s="65"/>
      <c r="J31" s="65"/>
      <c r="K31" s="65"/>
      <c r="L31" s="49"/>
    </row>
    <row r="32" spans="2:12" s="2" customFormat="1" ht="14.45" customHeight="1">
      <c r="B32" s="49"/>
      <c r="F32" s="120" t="s">
        <v>38</v>
      </c>
      <c r="I32" s="120" t="s">
        <v>37</v>
      </c>
      <c r="J32" s="120" t="s">
        <v>39</v>
      </c>
      <c r="L32" s="49"/>
    </row>
    <row r="33" spans="2:12" s="2" customFormat="1" ht="14.45" customHeight="1">
      <c r="B33" s="49"/>
      <c r="D33" s="121" t="s">
        <v>40</v>
      </c>
      <c r="E33" s="122" t="s">
        <v>41</v>
      </c>
      <c r="F33" s="123">
        <f>ROUND((SUM(BE121:BE176)),  2)</f>
        <v>0</v>
      </c>
      <c r="G33" s="124"/>
      <c r="H33" s="124"/>
      <c r="I33" s="125">
        <v>0.2</v>
      </c>
      <c r="J33" s="123">
        <f>ROUND(((SUM(BE121:BE176))*I33),  2)</f>
        <v>0</v>
      </c>
      <c r="L33" s="49"/>
    </row>
    <row r="34" spans="2:12" s="2" customFormat="1" ht="14.45" customHeight="1">
      <c r="B34" s="49"/>
      <c r="E34" s="122" t="s">
        <v>42</v>
      </c>
      <c r="F34" s="126">
        <f>ROUND((SUM(BF121:BF176)),  2)</f>
        <v>7280.43</v>
      </c>
      <c r="I34" s="127">
        <v>0.2</v>
      </c>
      <c r="J34" s="126">
        <f>ROUND(((SUM(BF121:BF176))*I34),  2)</f>
        <v>1456.09</v>
      </c>
      <c r="L34" s="49"/>
    </row>
    <row r="35" spans="2:12" s="2" customFormat="1" ht="14.45" hidden="1" customHeight="1">
      <c r="B35" s="49"/>
      <c r="E35" s="110" t="s">
        <v>43</v>
      </c>
      <c r="F35" s="126">
        <f>ROUND((SUM(BG121:BG176)),  2)</f>
        <v>0</v>
      </c>
      <c r="I35" s="127">
        <v>0.2</v>
      </c>
      <c r="J35" s="126">
        <f>0</f>
        <v>0</v>
      </c>
      <c r="L35" s="49"/>
    </row>
    <row r="36" spans="2:12" s="2" customFormat="1" ht="14.45" hidden="1" customHeight="1">
      <c r="B36" s="49"/>
      <c r="E36" s="110" t="s">
        <v>44</v>
      </c>
      <c r="F36" s="126">
        <f>ROUND((SUM(BH121:BH176)),  2)</f>
        <v>0</v>
      </c>
      <c r="I36" s="127">
        <v>0.2</v>
      </c>
      <c r="J36" s="126">
        <f>0</f>
        <v>0</v>
      </c>
      <c r="L36" s="49"/>
    </row>
    <row r="37" spans="2:12" s="2" customFormat="1" ht="14.45" hidden="1" customHeight="1">
      <c r="B37" s="49"/>
      <c r="E37" s="122" t="s">
        <v>45</v>
      </c>
      <c r="F37" s="123">
        <f>ROUND((SUM(BI121:BI176)),  2)</f>
        <v>0</v>
      </c>
      <c r="G37" s="124"/>
      <c r="H37" s="124"/>
      <c r="I37" s="125">
        <v>0</v>
      </c>
      <c r="J37" s="123">
        <f>0</f>
        <v>0</v>
      </c>
      <c r="L37" s="49"/>
    </row>
    <row r="38" spans="2:12" s="2" customFormat="1" ht="6.95" customHeight="1">
      <c r="B38" s="49"/>
      <c r="L38" s="49"/>
    </row>
    <row r="39" spans="2:12" s="2" customFormat="1" ht="25.35" customHeight="1">
      <c r="B39" s="49"/>
      <c r="C39" s="268"/>
      <c r="D39" s="129" t="s">
        <v>46</v>
      </c>
      <c r="E39" s="269"/>
      <c r="F39" s="269"/>
      <c r="G39" s="131" t="s">
        <v>47</v>
      </c>
      <c r="H39" s="132" t="s">
        <v>48</v>
      </c>
      <c r="I39" s="269"/>
      <c r="J39" s="133">
        <f>SUM(J30:J37)</f>
        <v>8736.52</v>
      </c>
      <c r="K39" s="270"/>
      <c r="L39" s="49"/>
    </row>
    <row r="40" spans="2:12" s="2" customFormat="1" ht="14.45" customHeight="1">
      <c r="B40" s="49"/>
      <c r="L40" s="4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2" customFormat="1" ht="12.75">
      <c r="B61" s="49"/>
      <c r="D61" s="137" t="s">
        <v>51</v>
      </c>
      <c r="E61" s="271"/>
      <c r="F61" s="139" t="s">
        <v>52</v>
      </c>
      <c r="G61" s="137" t="s">
        <v>51</v>
      </c>
      <c r="H61" s="271"/>
      <c r="I61" s="271"/>
      <c r="J61" s="140" t="s">
        <v>52</v>
      </c>
      <c r="K61" s="271"/>
      <c r="L61" s="4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2" customFormat="1" ht="12.75">
      <c r="B65" s="49"/>
      <c r="D65" s="135" t="s">
        <v>53</v>
      </c>
      <c r="E65" s="136"/>
      <c r="F65" s="136"/>
      <c r="G65" s="135" t="s">
        <v>54</v>
      </c>
      <c r="H65" s="136"/>
      <c r="I65" s="136"/>
      <c r="J65" s="136"/>
      <c r="K65" s="136"/>
      <c r="L65" s="4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2" customFormat="1" ht="12.75">
      <c r="B76" s="49"/>
      <c r="D76" s="137" t="s">
        <v>51</v>
      </c>
      <c r="E76" s="271"/>
      <c r="F76" s="139" t="s">
        <v>52</v>
      </c>
      <c r="G76" s="137" t="s">
        <v>51</v>
      </c>
      <c r="H76" s="271"/>
      <c r="I76" s="271"/>
      <c r="J76" s="140" t="s">
        <v>52</v>
      </c>
      <c r="K76" s="271"/>
      <c r="L76" s="49"/>
    </row>
    <row r="77" spans="2:12" s="2" customFormat="1" ht="14.45" customHeight="1">
      <c r="B77" s="272"/>
      <c r="C77" s="273"/>
      <c r="D77" s="273"/>
      <c r="E77" s="273"/>
      <c r="F77" s="273"/>
      <c r="G77" s="273"/>
      <c r="H77" s="273"/>
      <c r="I77" s="273"/>
      <c r="J77" s="273"/>
      <c r="K77" s="273"/>
      <c r="L77" s="49"/>
    </row>
    <row r="81" spans="2:47" s="2" customFormat="1" ht="6.95" hidden="1" customHeight="1">
      <c r="B81" s="274"/>
      <c r="C81" s="275"/>
      <c r="D81" s="275"/>
      <c r="E81" s="275"/>
      <c r="F81" s="275"/>
      <c r="G81" s="275"/>
      <c r="H81" s="275"/>
      <c r="I81" s="275"/>
      <c r="J81" s="275"/>
      <c r="K81" s="275"/>
      <c r="L81" s="49"/>
    </row>
    <row r="82" spans="2:47" s="2" customFormat="1" ht="24.95" hidden="1" customHeight="1">
      <c r="B82" s="49"/>
      <c r="C82" s="108" t="s">
        <v>122</v>
      </c>
      <c r="L82" s="49"/>
    </row>
    <row r="83" spans="2:47" s="2" customFormat="1" ht="6.95" hidden="1" customHeight="1">
      <c r="B83" s="49"/>
      <c r="L83" s="49"/>
    </row>
    <row r="84" spans="2:47" s="2" customFormat="1" ht="12" hidden="1" customHeight="1">
      <c r="B84" s="49"/>
      <c r="C84" s="110" t="s">
        <v>13</v>
      </c>
      <c r="L84" s="49"/>
    </row>
    <row r="85" spans="2:47" s="2" customFormat="1" ht="16.5" hidden="1" customHeight="1">
      <c r="B85" s="49"/>
      <c r="E85" s="257" t="str">
        <f>E7</f>
        <v>Zberný dvor obce Chtelnica</v>
      </c>
      <c r="F85" s="258"/>
      <c r="G85" s="258"/>
      <c r="H85" s="258"/>
      <c r="L85" s="49"/>
    </row>
    <row r="86" spans="2:47" s="2" customFormat="1" ht="12" hidden="1" customHeight="1">
      <c r="B86" s="49"/>
      <c r="C86" s="110" t="s">
        <v>120</v>
      </c>
      <c r="L86" s="49"/>
    </row>
    <row r="87" spans="2:47" s="2" customFormat="1" ht="16.5" hidden="1" customHeight="1">
      <c r="B87" s="49"/>
      <c r="E87" s="259" t="str">
        <f>E9</f>
        <v>12 - SO09.1.1 Elektroinštalácia objektu</v>
      </c>
      <c r="F87" s="267"/>
      <c r="G87" s="267"/>
      <c r="H87" s="267"/>
      <c r="L87" s="49"/>
    </row>
    <row r="88" spans="2:47" s="2" customFormat="1" ht="6.95" hidden="1" customHeight="1">
      <c r="B88" s="49"/>
      <c r="L88" s="49"/>
    </row>
    <row r="89" spans="2:47" s="2" customFormat="1" ht="12" hidden="1" customHeight="1">
      <c r="B89" s="49"/>
      <c r="C89" s="110" t="s">
        <v>17</v>
      </c>
      <c r="F89" s="111" t="str">
        <f>F12</f>
        <v>Chtelnica</v>
      </c>
      <c r="I89" s="110" t="s">
        <v>19</v>
      </c>
      <c r="J89" s="112" t="str">
        <f>IF(J12="","",J12)</f>
        <v>5. 10. 2022</v>
      </c>
      <c r="L89" s="49"/>
    </row>
    <row r="90" spans="2:47" s="2" customFormat="1" ht="6.95" hidden="1" customHeight="1">
      <c r="B90" s="49"/>
      <c r="L90" s="49"/>
    </row>
    <row r="91" spans="2:47" s="2" customFormat="1" ht="15.2" hidden="1" customHeight="1">
      <c r="B91" s="49"/>
      <c r="C91" s="110" t="s">
        <v>21</v>
      </c>
      <c r="F91" s="111" t="str">
        <f>E15</f>
        <v>Obec Chtelnica</v>
      </c>
      <c r="I91" s="110" t="s">
        <v>30</v>
      </c>
      <c r="J91" s="115" t="str">
        <f>E21</f>
        <v xml:space="preserve"> </v>
      </c>
      <c r="L91" s="49"/>
    </row>
    <row r="92" spans="2:47" s="2" customFormat="1" ht="15.2" hidden="1" customHeight="1">
      <c r="B92" s="49"/>
      <c r="C92" s="110" t="s">
        <v>26</v>
      </c>
      <c r="F92" s="111" t="str">
        <f>IF(E18="","",E18)</f>
        <v>INVEX, spol. s r.o.</v>
      </c>
      <c r="I92" s="110" t="s">
        <v>33</v>
      </c>
      <c r="J92" s="115" t="str">
        <f>E24</f>
        <v>Ing.Brestovanská</v>
      </c>
      <c r="L92" s="49"/>
    </row>
    <row r="93" spans="2:47" s="2" customFormat="1" ht="10.35" hidden="1" customHeight="1">
      <c r="B93" s="49"/>
      <c r="L93" s="49"/>
    </row>
    <row r="94" spans="2:47" s="2" customFormat="1" ht="29.25" hidden="1" customHeight="1">
      <c r="B94" s="49"/>
      <c r="C94" s="276" t="s">
        <v>123</v>
      </c>
      <c r="D94" s="268"/>
      <c r="E94" s="268"/>
      <c r="F94" s="268"/>
      <c r="G94" s="268"/>
      <c r="H94" s="268"/>
      <c r="I94" s="268"/>
      <c r="J94" s="277" t="s">
        <v>124</v>
      </c>
      <c r="K94" s="268"/>
      <c r="L94" s="49"/>
    </row>
    <row r="95" spans="2:47" s="2" customFormat="1" ht="10.35" hidden="1" customHeight="1">
      <c r="B95" s="49"/>
      <c r="L95" s="49"/>
    </row>
    <row r="96" spans="2:47" s="2" customFormat="1" ht="22.9" hidden="1" customHeight="1">
      <c r="B96" s="49"/>
      <c r="C96" s="278" t="s">
        <v>125</v>
      </c>
      <c r="J96" s="119">
        <f>J121</f>
        <v>7280.4300000000021</v>
      </c>
      <c r="L96" s="49"/>
      <c r="AU96" s="266" t="s">
        <v>126</v>
      </c>
    </row>
    <row r="97" spans="2:12" s="9" customFormat="1" ht="24.95" hidden="1" customHeight="1">
      <c r="B97" s="155"/>
      <c r="D97" s="279" t="s">
        <v>127</v>
      </c>
      <c r="E97" s="280"/>
      <c r="F97" s="280"/>
      <c r="G97" s="280"/>
      <c r="H97" s="280"/>
      <c r="I97" s="280"/>
      <c r="J97" s="281">
        <f>J122</f>
        <v>71.77</v>
      </c>
      <c r="L97" s="155"/>
    </row>
    <row r="98" spans="2:12" s="10" customFormat="1" ht="19.899999999999999" hidden="1" customHeight="1">
      <c r="B98" s="161"/>
      <c r="D98" s="282" t="s">
        <v>130</v>
      </c>
      <c r="E98" s="283"/>
      <c r="F98" s="283"/>
      <c r="G98" s="283"/>
      <c r="H98" s="283"/>
      <c r="I98" s="283"/>
      <c r="J98" s="284">
        <f>J123</f>
        <v>58.8</v>
      </c>
      <c r="L98" s="161"/>
    </row>
    <row r="99" spans="2:12" s="10" customFormat="1" ht="19.899999999999999" hidden="1" customHeight="1">
      <c r="B99" s="161"/>
      <c r="D99" s="282" t="s">
        <v>131</v>
      </c>
      <c r="E99" s="283"/>
      <c r="F99" s="283"/>
      <c r="G99" s="283"/>
      <c r="H99" s="283"/>
      <c r="I99" s="283"/>
      <c r="J99" s="284">
        <f>J125</f>
        <v>12.97</v>
      </c>
      <c r="L99" s="161"/>
    </row>
    <row r="100" spans="2:12" s="9" customFormat="1" ht="24.95" hidden="1" customHeight="1">
      <c r="B100" s="155"/>
      <c r="D100" s="279" t="s">
        <v>438</v>
      </c>
      <c r="E100" s="280"/>
      <c r="F100" s="280"/>
      <c r="G100" s="280"/>
      <c r="H100" s="280"/>
      <c r="I100" s="280"/>
      <c r="J100" s="281">
        <f>J127</f>
        <v>7208.6600000000017</v>
      </c>
      <c r="L100" s="155"/>
    </row>
    <row r="101" spans="2:12" s="10" customFormat="1" ht="19.899999999999999" hidden="1" customHeight="1">
      <c r="B101" s="161"/>
      <c r="D101" s="282" t="s">
        <v>646</v>
      </c>
      <c r="E101" s="283"/>
      <c r="F101" s="283"/>
      <c r="G101" s="283"/>
      <c r="H101" s="283"/>
      <c r="I101" s="283"/>
      <c r="J101" s="284">
        <f>J128</f>
        <v>7208.6600000000017</v>
      </c>
      <c r="L101" s="161"/>
    </row>
    <row r="102" spans="2:12" s="2" customFormat="1" ht="21.75" hidden="1" customHeight="1">
      <c r="B102" s="49"/>
      <c r="L102" s="49"/>
    </row>
    <row r="103" spans="2:12" s="2" customFormat="1" ht="6.95" hidden="1" customHeight="1">
      <c r="B103" s="272"/>
      <c r="C103" s="273"/>
      <c r="D103" s="273"/>
      <c r="E103" s="273"/>
      <c r="F103" s="273"/>
      <c r="G103" s="273"/>
      <c r="H103" s="273"/>
      <c r="I103" s="273"/>
      <c r="J103" s="273"/>
      <c r="K103" s="273"/>
      <c r="L103" s="49"/>
    </row>
    <row r="104" spans="2:12" hidden="1"/>
    <row r="105" spans="2:12" hidden="1"/>
    <row r="106" spans="2:12" hidden="1"/>
    <row r="107" spans="2:12" s="2" customFormat="1" ht="6.95" customHeight="1">
      <c r="B107" s="274"/>
      <c r="C107" s="275"/>
      <c r="D107" s="275"/>
      <c r="E107" s="275"/>
      <c r="F107" s="275"/>
      <c r="G107" s="275"/>
      <c r="H107" s="275"/>
      <c r="I107" s="275"/>
      <c r="J107" s="275"/>
      <c r="K107" s="275"/>
      <c r="L107" s="49"/>
    </row>
    <row r="108" spans="2:12" s="2" customFormat="1" ht="24.95" customHeight="1">
      <c r="B108" s="49"/>
      <c r="C108" s="108" t="s">
        <v>133</v>
      </c>
      <c r="L108" s="49"/>
    </row>
    <row r="109" spans="2:12" s="2" customFormat="1" ht="6.95" customHeight="1">
      <c r="B109" s="49"/>
      <c r="L109" s="49"/>
    </row>
    <row r="110" spans="2:12" s="2" customFormat="1" ht="12" customHeight="1">
      <c r="B110" s="49"/>
      <c r="C110" s="110" t="s">
        <v>13</v>
      </c>
      <c r="L110" s="49"/>
    </row>
    <row r="111" spans="2:12" s="2" customFormat="1" ht="16.5" customHeight="1">
      <c r="B111" s="49"/>
      <c r="E111" s="257" t="str">
        <f>E7</f>
        <v>Zberný dvor obce Chtelnica</v>
      </c>
      <c r="F111" s="258"/>
      <c r="G111" s="258"/>
      <c r="H111" s="258"/>
      <c r="L111" s="49"/>
    </row>
    <row r="112" spans="2:12" s="2" customFormat="1" ht="12" customHeight="1">
      <c r="B112" s="49"/>
      <c r="C112" s="110" t="s">
        <v>120</v>
      </c>
      <c r="L112" s="49"/>
    </row>
    <row r="113" spans="2:65" s="2" customFormat="1" ht="16.5" customHeight="1">
      <c r="B113" s="49"/>
      <c r="E113" s="259" t="str">
        <f>E9</f>
        <v>12 - SO09.1.1 Elektroinštalácia objektu</v>
      </c>
      <c r="F113" s="267"/>
      <c r="G113" s="267"/>
      <c r="H113" s="267"/>
      <c r="L113" s="49"/>
    </row>
    <row r="114" spans="2:65" s="2" customFormat="1" ht="6.95" customHeight="1">
      <c r="B114" s="49"/>
      <c r="L114" s="49"/>
    </row>
    <row r="115" spans="2:65" s="2" customFormat="1" ht="12" customHeight="1">
      <c r="B115" s="49"/>
      <c r="C115" s="110" t="s">
        <v>17</v>
      </c>
      <c r="F115" s="111" t="str">
        <f>F12</f>
        <v>Chtelnica</v>
      </c>
      <c r="I115" s="110" t="s">
        <v>19</v>
      </c>
      <c r="J115" s="112" t="str">
        <f>IF(J12="","",J12)</f>
        <v>5. 10. 2022</v>
      </c>
      <c r="L115" s="49"/>
    </row>
    <row r="116" spans="2:65" s="2" customFormat="1" ht="6.95" customHeight="1">
      <c r="B116" s="49"/>
      <c r="L116" s="49"/>
    </row>
    <row r="117" spans="2:65" s="2" customFormat="1" ht="15.2" customHeight="1">
      <c r="B117" s="49"/>
      <c r="C117" s="110" t="s">
        <v>21</v>
      </c>
      <c r="F117" s="111" t="str">
        <f>E15</f>
        <v>Obec Chtelnica</v>
      </c>
      <c r="I117" s="110" t="s">
        <v>30</v>
      </c>
      <c r="J117" s="115" t="str">
        <f>E21</f>
        <v xml:space="preserve"> </v>
      </c>
      <c r="L117" s="49"/>
    </row>
    <row r="118" spans="2:65" s="2" customFormat="1" ht="15.2" customHeight="1">
      <c r="B118" s="49"/>
      <c r="C118" s="110" t="s">
        <v>26</v>
      </c>
      <c r="F118" s="111" t="str">
        <f>IF(E18="","",E18)</f>
        <v>INVEX, spol. s r.o.</v>
      </c>
      <c r="I118" s="110" t="s">
        <v>33</v>
      </c>
      <c r="J118" s="115" t="str">
        <f>E24</f>
        <v>Ing.Brestovanská</v>
      </c>
      <c r="L118" s="49"/>
    </row>
    <row r="119" spans="2:65" s="2" customFormat="1" ht="10.35" customHeight="1">
      <c r="B119" s="49"/>
      <c r="L119" s="49"/>
    </row>
    <row r="120" spans="2:65" s="11" customFormat="1" ht="29.25" customHeight="1">
      <c r="B120" s="168"/>
      <c r="C120" s="285" t="s">
        <v>134</v>
      </c>
      <c r="D120" s="286" t="s">
        <v>61</v>
      </c>
      <c r="E120" s="286" t="s">
        <v>57</v>
      </c>
      <c r="F120" s="286" t="s">
        <v>58</v>
      </c>
      <c r="G120" s="286" t="s">
        <v>135</v>
      </c>
      <c r="H120" s="286" t="s">
        <v>136</v>
      </c>
      <c r="I120" s="286" t="s">
        <v>137</v>
      </c>
      <c r="J120" s="287" t="s">
        <v>124</v>
      </c>
      <c r="K120" s="288" t="s">
        <v>138</v>
      </c>
      <c r="L120" s="168"/>
      <c r="M120" s="289" t="s">
        <v>1</v>
      </c>
      <c r="N120" s="290" t="s">
        <v>40</v>
      </c>
      <c r="O120" s="290" t="s">
        <v>139</v>
      </c>
      <c r="P120" s="290" t="s">
        <v>140</v>
      </c>
      <c r="Q120" s="290" t="s">
        <v>141</v>
      </c>
      <c r="R120" s="290" t="s">
        <v>142</v>
      </c>
      <c r="S120" s="290" t="s">
        <v>143</v>
      </c>
      <c r="T120" s="291" t="s">
        <v>144</v>
      </c>
    </row>
    <row r="121" spans="2:65" s="2" customFormat="1" ht="22.9" customHeight="1">
      <c r="B121" s="49"/>
      <c r="C121" s="292" t="s">
        <v>125</v>
      </c>
      <c r="J121" s="293">
        <f>BK121</f>
        <v>7280.4300000000021</v>
      </c>
      <c r="L121" s="49"/>
      <c r="M121" s="294"/>
      <c r="N121" s="65"/>
      <c r="O121" s="65"/>
      <c r="P121" s="295">
        <f>P122+P127</f>
        <v>0</v>
      </c>
      <c r="Q121" s="65"/>
      <c r="R121" s="295">
        <f>R122+R127</f>
        <v>0</v>
      </c>
      <c r="S121" s="65"/>
      <c r="T121" s="296">
        <f>T122+T127</f>
        <v>0</v>
      </c>
      <c r="AT121" s="266" t="s">
        <v>75</v>
      </c>
      <c r="AU121" s="266" t="s">
        <v>126</v>
      </c>
      <c r="BK121" s="173">
        <f>BK122+BK127</f>
        <v>7280.4300000000021</v>
      </c>
    </row>
    <row r="122" spans="2:65" s="297" customFormat="1" ht="25.9" customHeight="1">
      <c r="B122" s="298"/>
      <c r="D122" s="184" t="s">
        <v>75</v>
      </c>
      <c r="E122" s="299" t="s">
        <v>145</v>
      </c>
      <c r="F122" s="299" t="s">
        <v>146</v>
      </c>
      <c r="J122" s="300">
        <f>BK122</f>
        <v>71.77</v>
      </c>
      <c r="L122" s="298"/>
      <c r="M122" s="301"/>
      <c r="P122" s="302">
        <f>P123+P125</f>
        <v>0</v>
      </c>
      <c r="R122" s="302">
        <f>R123+R125</f>
        <v>0</v>
      </c>
      <c r="T122" s="303">
        <f>T123+T125</f>
        <v>0</v>
      </c>
      <c r="AR122" s="184" t="s">
        <v>84</v>
      </c>
      <c r="AT122" s="185" t="s">
        <v>75</v>
      </c>
      <c r="AU122" s="185" t="s">
        <v>76</v>
      </c>
      <c r="AY122" s="184" t="s">
        <v>147</v>
      </c>
      <c r="BK122" s="186">
        <f>BK123+BK125</f>
        <v>71.77</v>
      </c>
    </row>
    <row r="123" spans="2:65" s="297" customFormat="1" ht="22.9" customHeight="1">
      <c r="B123" s="298"/>
      <c r="D123" s="184" t="s">
        <v>75</v>
      </c>
      <c r="E123" s="304" t="s">
        <v>178</v>
      </c>
      <c r="F123" s="304" t="s">
        <v>191</v>
      </c>
      <c r="J123" s="305">
        <f>BK123</f>
        <v>58.8</v>
      </c>
      <c r="L123" s="298"/>
      <c r="M123" s="301"/>
      <c r="P123" s="302">
        <f>P124</f>
        <v>0</v>
      </c>
      <c r="R123" s="302">
        <f>R124</f>
        <v>0</v>
      </c>
      <c r="T123" s="303">
        <f>T124</f>
        <v>0</v>
      </c>
      <c r="AR123" s="184" t="s">
        <v>84</v>
      </c>
      <c r="AT123" s="185" t="s">
        <v>75</v>
      </c>
      <c r="AU123" s="185" t="s">
        <v>84</v>
      </c>
      <c r="AY123" s="184" t="s">
        <v>147</v>
      </c>
      <c r="BK123" s="186">
        <f>BK124</f>
        <v>58.8</v>
      </c>
    </row>
    <row r="124" spans="2:65" s="2" customFormat="1" ht="24.2" customHeight="1">
      <c r="B124" s="306"/>
      <c r="C124" s="307" t="s">
        <v>84</v>
      </c>
      <c r="D124" s="307" t="s">
        <v>149</v>
      </c>
      <c r="E124" s="308" t="s">
        <v>950</v>
      </c>
      <c r="F124" s="309" t="s">
        <v>951</v>
      </c>
      <c r="G124" s="310" t="s">
        <v>244</v>
      </c>
      <c r="H124" s="311">
        <v>10</v>
      </c>
      <c r="I124" s="312">
        <v>5.88</v>
      </c>
      <c r="J124" s="312">
        <f>ROUND(I124*H124,2)</f>
        <v>58.8</v>
      </c>
      <c r="K124" s="313"/>
      <c r="L124" s="49"/>
      <c r="M124" s="314" t="s">
        <v>1</v>
      </c>
      <c r="N124" s="315" t="s">
        <v>42</v>
      </c>
      <c r="O124" s="316">
        <v>0</v>
      </c>
      <c r="P124" s="316">
        <f>O124*H124</f>
        <v>0</v>
      </c>
      <c r="Q124" s="316">
        <v>0</v>
      </c>
      <c r="R124" s="316">
        <f>Q124*H124</f>
        <v>0</v>
      </c>
      <c r="S124" s="316">
        <v>0</v>
      </c>
      <c r="T124" s="317">
        <f>S124*H124</f>
        <v>0</v>
      </c>
      <c r="AR124" s="200" t="s">
        <v>153</v>
      </c>
      <c r="AT124" s="200" t="s">
        <v>149</v>
      </c>
      <c r="AU124" s="200" t="s">
        <v>154</v>
      </c>
      <c r="AY124" s="266" t="s">
        <v>147</v>
      </c>
      <c r="BE124" s="318">
        <f>IF(N124="základná",J124,0)</f>
        <v>0</v>
      </c>
      <c r="BF124" s="318">
        <f>IF(N124="znížená",J124,0)</f>
        <v>58.8</v>
      </c>
      <c r="BG124" s="318">
        <f>IF(N124="zákl. prenesená",J124,0)</f>
        <v>0</v>
      </c>
      <c r="BH124" s="318">
        <f>IF(N124="zníž. prenesená",J124,0)</f>
        <v>0</v>
      </c>
      <c r="BI124" s="318">
        <f>IF(N124="nulová",J124,0)</f>
        <v>0</v>
      </c>
      <c r="BJ124" s="266" t="s">
        <v>154</v>
      </c>
      <c r="BK124" s="318">
        <f>ROUND(I124*H124,2)</f>
        <v>58.8</v>
      </c>
      <c r="BL124" s="266" t="s">
        <v>153</v>
      </c>
      <c r="BM124" s="200" t="s">
        <v>154</v>
      </c>
    </row>
    <row r="125" spans="2:65" s="297" customFormat="1" ht="22.9" customHeight="1">
      <c r="B125" s="298"/>
      <c r="D125" s="184" t="s">
        <v>75</v>
      </c>
      <c r="E125" s="304" t="s">
        <v>197</v>
      </c>
      <c r="F125" s="304" t="s">
        <v>198</v>
      </c>
      <c r="J125" s="305">
        <f>BK125</f>
        <v>12.97</v>
      </c>
      <c r="L125" s="298"/>
      <c r="M125" s="301"/>
      <c r="P125" s="302">
        <f>P126</f>
        <v>0</v>
      </c>
      <c r="R125" s="302">
        <f>R126</f>
        <v>0</v>
      </c>
      <c r="T125" s="303">
        <f>T126</f>
        <v>0</v>
      </c>
      <c r="AR125" s="184" t="s">
        <v>84</v>
      </c>
      <c r="AT125" s="185" t="s">
        <v>75</v>
      </c>
      <c r="AU125" s="185" t="s">
        <v>84</v>
      </c>
      <c r="AY125" s="184" t="s">
        <v>147</v>
      </c>
      <c r="BK125" s="186">
        <f>BK126</f>
        <v>12.97</v>
      </c>
    </row>
    <row r="126" spans="2:65" s="2" customFormat="1" ht="24.2" customHeight="1">
      <c r="B126" s="306"/>
      <c r="C126" s="307" t="s">
        <v>154</v>
      </c>
      <c r="D126" s="307" t="s">
        <v>149</v>
      </c>
      <c r="E126" s="308" t="s">
        <v>648</v>
      </c>
      <c r="F126" s="309" t="s">
        <v>649</v>
      </c>
      <c r="G126" s="310" t="s">
        <v>195</v>
      </c>
      <c r="H126" s="311">
        <v>0.749</v>
      </c>
      <c r="I126" s="312">
        <v>17.32</v>
      </c>
      <c r="J126" s="312">
        <f>ROUND(I126*H126,2)</f>
        <v>12.97</v>
      </c>
      <c r="K126" s="313"/>
      <c r="L126" s="49"/>
      <c r="M126" s="314" t="s">
        <v>1</v>
      </c>
      <c r="N126" s="315" t="s">
        <v>42</v>
      </c>
      <c r="O126" s="316">
        <v>0</v>
      </c>
      <c r="P126" s="316">
        <f>O126*H126</f>
        <v>0</v>
      </c>
      <c r="Q126" s="316">
        <v>0</v>
      </c>
      <c r="R126" s="316">
        <f>Q126*H126</f>
        <v>0</v>
      </c>
      <c r="S126" s="316">
        <v>0</v>
      </c>
      <c r="T126" s="317">
        <f>S126*H126</f>
        <v>0</v>
      </c>
      <c r="AR126" s="200" t="s">
        <v>153</v>
      </c>
      <c r="AT126" s="200" t="s">
        <v>149</v>
      </c>
      <c r="AU126" s="200" t="s">
        <v>154</v>
      </c>
      <c r="AY126" s="266" t="s">
        <v>147</v>
      </c>
      <c r="BE126" s="318">
        <f>IF(N126="základná",J126,0)</f>
        <v>0</v>
      </c>
      <c r="BF126" s="318">
        <f>IF(N126="znížená",J126,0)</f>
        <v>12.97</v>
      </c>
      <c r="BG126" s="318">
        <f>IF(N126="zákl. prenesená",J126,0)</f>
        <v>0</v>
      </c>
      <c r="BH126" s="318">
        <f>IF(N126="zníž. prenesená",J126,0)</f>
        <v>0</v>
      </c>
      <c r="BI126" s="318">
        <f>IF(N126="nulová",J126,0)</f>
        <v>0</v>
      </c>
      <c r="BJ126" s="266" t="s">
        <v>154</v>
      </c>
      <c r="BK126" s="318">
        <f>ROUND(I126*H126,2)</f>
        <v>12.97</v>
      </c>
      <c r="BL126" s="266" t="s">
        <v>153</v>
      </c>
      <c r="BM126" s="200" t="s">
        <v>153</v>
      </c>
    </row>
    <row r="127" spans="2:65" s="297" customFormat="1" ht="25.9" customHeight="1">
      <c r="B127" s="298"/>
      <c r="D127" s="184" t="s">
        <v>75</v>
      </c>
      <c r="E127" s="299" t="s">
        <v>222</v>
      </c>
      <c r="F127" s="299" t="s">
        <v>565</v>
      </c>
      <c r="J127" s="300">
        <f>BK127</f>
        <v>7208.6600000000017</v>
      </c>
      <c r="L127" s="298"/>
      <c r="M127" s="301"/>
      <c r="P127" s="302">
        <f>P128</f>
        <v>0</v>
      </c>
      <c r="R127" s="302">
        <f>R128</f>
        <v>0</v>
      </c>
      <c r="T127" s="303">
        <f>T128</f>
        <v>0</v>
      </c>
      <c r="AR127" s="184" t="s">
        <v>158</v>
      </c>
      <c r="AT127" s="185" t="s">
        <v>75</v>
      </c>
      <c r="AU127" s="185" t="s">
        <v>76</v>
      </c>
      <c r="AY127" s="184" t="s">
        <v>147</v>
      </c>
      <c r="BK127" s="186">
        <f>BK128</f>
        <v>7208.6600000000017</v>
      </c>
    </row>
    <row r="128" spans="2:65" s="297" customFormat="1" ht="22.9" customHeight="1">
      <c r="B128" s="298"/>
      <c r="D128" s="184" t="s">
        <v>75</v>
      </c>
      <c r="E128" s="304" t="s">
        <v>650</v>
      </c>
      <c r="F128" s="304" t="s">
        <v>651</v>
      </c>
      <c r="J128" s="305">
        <f>BK128</f>
        <v>7208.6600000000017</v>
      </c>
      <c r="L128" s="298"/>
      <c r="M128" s="301"/>
      <c r="P128" s="302">
        <f>SUM(P129:P176)</f>
        <v>0</v>
      </c>
      <c r="R128" s="302">
        <f>SUM(R129:R176)</f>
        <v>0</v>
      </c>
      <c r="T128" s="303">
        <f>SUM(T129:T176)</f>
        <v>0</v>
      </c>
      <c r="AR128" s="184" t="s">
        <v>158</v>
      </c>
      <c r="AT128" s="185" t="s">
        <v>75</v>
      </c>
      <c r="AU128" s="185" t="s">
        <v>84</v>
      </c>
      <c r="AY128" s="184" t="s">
        <v>147</v>
      </c>
      <c r="BK128" s="186">
        <f>SUM(BK129:BK176)</f>
        <v>7208.6600000000017</v>
      </c>
    </row>
    <row r="129" spans="2:65" s="2" customFormat="1" ht="24.2" customHeight="1">
      <c r="B129" s="306"/>
      <c r="C129" s="307" t="s">
        <v>158</v>
      </c>
      <c r="D129" s="307" t="s">
        <v>149</v>
      </c>
      <c r="E129" s="308" t="s">
        <v>952</v>
      </c>
      <c r="F129" s="309" t="s">
        <v>953</v>
      </c>
      <c r="G129" s="310" t="s">
        <v>279</v>
      </c>
      <c r="H129" s="311">
        <v>77</v>
      </c>
      <c r="I129" s="312">
        <v>1.64</v>
      </c>
      <c r="J129" s="312">
        <f t="shared" ref="J129:J176" si="0">ROUND(I129*H129,2)</f>
        <v>126.28</v>
      </c>
      <c r="K129" s="313"/>
      <c r="L129" s="49"/>
      <c r="M129" s="314" t="s">
        <v>1</v>
      </c>
      <c r="N129" s="315" t="s">
        <v>42</v>
      </c>
      <c r="O129" s="316">
        <v>0</v>
      </c>
      <c r="P129" s="316">
        <f t="shared" ref="P129:P176" si="1">O129*H129</f>
        <v>0</v>
      </c>
      <c r="Q129" s="316">
        <v>0</v>
      </c>
      <c r="R129" s="316">
        <f t="shared" ref="R129:R176" si="2">Q129*H129</f>
        <v>0</v>
      </c>
      <c r="S129" s="316">
        <v>0</v>
      </c>
      <c r="T129" s="317">
        <f t="shared" ref="T129:T176" si="3">S129*H129</f>
        <v>0</v>
      </c>
      <c r="AR129" s="200" t="s">
        <v>420</v>
      </c>
      <c r="AT129" s="200" t="s">
        <v>149</v>
      </c>
      <c r="AU129" s="200" t="s">
        <v>154</v>
      </c>
      <c r="AY129" s="266" t="s">
        <v>147</v>
      </c>
      <c r="BE129" s="318">
        <f t="shared" ref="BE129:BE176" si="4">IF(N129="základná",J129,0)</f>
        <v>0</v>
      </c>
      <c r="BF129" s="318">
        <f t="shared" ref="BF129:BF176" si="5">IF(N129="znížená",J129,0)</f>
        <v>126.28</v>
      </c>
      <c r="BG129" s="318">
        <f t="shared" ref="BG129:BG176" si="6">IF(N129="zákl. prenesená",J129,0)</f>
        <v>0</v>
      </c>
      <c r="BH129" s="318">
        <f t="shared" ref="BH129:BH176" si="7">IF(N129="zníž. prenesená",J129,0)</f>
        <v>0</v>
      </c>
      <c r="BI129" s="318">
        <f t="shared" ref="BI129:BI176" si="8">IF(N129="nulová",J129,0)</f>
        <v>0</v>
      </c>
      <c r="BJ129" s="266" t="s">
        <v>154</v>
      </c>
      <c r="BK129" s="318">
        <f t="shared" ref="BK129:BK176" si="9">ROUND(I129*H129,2)</f>
        <v>126.28</v>
      </c>
      <c r="BL129" s="266" t="s">
        <v>420</v>
      </c>
      <c r="BM129" s="200" t="s">
        <v>162</v>
      </c>
    </row>
    <row r="130" spans="2:65" s="2" customFormat="1" ht="16.5" customHeight="1">
      <c r="B130" s="306"/>
      <c r="C130" s="319" t="s">
        <v>153</v>
      </c>
      <c r="D130" s="319" t="s">
        <v>222</v>
      </c>
      <c r="E130" s="320" t="s">
        <v>954</v>
      </c>
      <c r="F130" s="321" t="s">
        <v>955</v>
      </c>
      <c r="G130" s="322" t="s">
        <v>244</v>
      </c>
      <c r="H130" s="323">
        <v>60</v>
      </c>
      <c r="I130" s="324">
        <v>0.24</v>
      </c>
      <c r="J130" s="324">
        <f t="shared" si="0"/>
        <v>14.4</v>
      </c>
      <c r="K130" s="325"/>
      <c r="L130" s="213"/>
      <c r="M130" s="326" t="s">
        <v>1</v>
      </c>
      <c r="N130" s="327" t="s">
        <v>42</v>
      </c>
      <c r="O130" s="316">
        <v>0</v>
      </c>
      <c r="P130" s="316">
        <f t="shared" si="1"/>
        <v>0</v>
      </c>
      <c r="Q130" s="316">
        <v>0</v>
      </c>
      <c r="R130" s="316">
        <f t="shared" si="2"/>
        <v>0</v>
      </c>
      <c r="S130" s="316">
        <v>0</v>
      </c>
      <c r="T130" s="317">
        <f t="shared" si="3"/>
        <v>0</v>
      </c>
      <c r="AR130" s="200" t="s">
        <v>579</v>
      </c>
      <c r="AT130" s="200" t="s">
        <v>222</v>
      </c>
      <c r="AU130" s="200" t="s">
        <v>154</v>
      </c>
      <c r="AY130" s="266" t="s">
        <v>147</v>
      </c>
      <c r="BE130" s="318">
        <f t="shared" si="4"/>
        <v>0</v>
      </c>
      <c r="BF130" s="318">
        <f t="shared" si="5"/>
        <v>14.4</v>
      </c>
      <c r="BG130" s="318">
        <f t="shared" si="6"/>
        <v>0</v>
      </c>
      <c r="BH130" s="318">
        <f t="shared" si="7"/>
        <v>0</v>
      </c>
      <c r="BI130" s="318">
        <f t="shared" si="8"/>
        <v>0</v>
      </c>
      <c r="BJ130" s="266" t="s">
        <v>154</v>
      </c>
      <c r="BK130" s="318">
        <f t="shared" si="9"/>
        <v>14.4</v>
      </c>
      <c r="BL130" s="266" t="s">
        <v>420</v>
      </c>
      <c r="BM130" s="200" t="s">
        <v>165</v>
      </c>
    </row>
    <row r="131" spans="2:65" s="2" customFormat="1" ht="16.5" customHeight="1">
      <c r="B131" s="306"/>
      <c r="C131" s="319" t="s">
        <v>166</v>
      </c>
      <c r="D131" s="319" t="s">
        <v>222</v>
      </c>
      <c r="E131" s="320" t="s">
        <v>956</v>
      </c>
      <c r="F131" s="321" t="s">
        <v>957</v>
      </c>
      <c r="G131" s="322" t="s">
        <v>244</v>
      </c>
      <c r="H131" s="323">
        <v>77</v>
      </c>
      <c r="I131" s="324">
        <v>0.62</v>
      </c>
      <c r="J131" s="324">
        <f t="shared" si="0"/>
        <v>47.74</v>
      </c>
      <c r="K131" s="325"/>
      <c r="L131" s="213"/>
      <c r="M131" s="326" t="s">
        <v>1</v>
      </c>
      <c r="N131" s="327" t="s">
        <v>42</v>
      </c>
      <c r="O131" s="316">
        <v>0</v>
      </c>
      <c r="P131" s="316">
        <f t="shared" si="1"/>
        <v>0</v>
      </c>
      <c r="Q131" s="316">
        <v>0</v>
      </c>
      <c r="R131" s="316">
        <f t="shared" si="2"/>
        <v>0</v>
      </c>
      <c r="S131" s="316">
        <v>0</v>
      </c>
      <c r="T131" s="317">
        <f t="shared" si="3"/>
        <v>0</v>
      </c>
      <c r="AR131" s="200" t="s">
        <v>579</v>
      </c>
      <c r="AT131" s="200" t="s">
        <v>222</v>
      </c>
      <c r="AU131" s="200" t="s">
        <v>154</v>
      </c>
      <c r="AY131" s="266" t="s">
        <v>147</v>
      </c>
      <c r="BE131" s="318">
        <f t="shared" si="4"/>
        <v>0</v>
      </c>
      <c r="BF131" s="318">
        <f t="shared" si="5"/>
        <v>47.74</v>
      </c>
      <c r="BG131" s="318">
        <f t="shared" si="6"/>
        <v>0</v>
      </c>
      <c r="BH131" s="318">
        <f t="shared" si="7"/>
        <v>0</v>
      </c>
      <c r="BI131" s="318">
        <f t="shared" si="8"/>
        <v>0</v>
      </c>
      <c r="BJ131" s="266" t="s">
        <v>154</v>
      </c>
      <c r="BK131" s="318">
        <f t="shared" si="9"/>
        <v>47.74</v>
      </c>
      <c r="BL131" s="266" t="s">
        <v>420</v>
      </c>
      <c r="BM131" s="200" t="s">
        <v>110</v>
      </c>
    </row>
    <row r="132" spans="2:65" s="2" customFormat="1" ht="24.2" customHeight="1">
      <c r="B132" s="306"/>
      <c r="C132" s="307" t="s">
        <v>162</v>
      </c>
      <c r="D132" s="307" t="s">
        <v>149</v>
      </c>
      <c r="E132" s="308" t="s">
        <v>958</v>
      </c>
      <c r="F132" s="309" t="s">
        <v>959</v>
      </c>
      <c r="G132" s="310" t="s">
        <v>279</v>
      </c>
      <c r="H132" s="311">
        <v>12</v>
      </c>
      <c r="I132" s="312">
        <v>2.39</v>
      </c>
      <c r="J132" s="312">
        <f t="shared" si="0"/>
        <v>28.68</v>
      </c>
      <c r="K132" s="313"/>
      <c r="L132" s="49"/>
      <c r="M132" s="314" t="s">
        <v>1</v>
      </c>
      <c r="N132" s="315" t="s">
        <v>42</v>
      </c>
      <c r="O132" s="316">
        <v>0</v>
      </c>
      <c r="P132" s="316">
        <f t="shared" si="1"/>
        <v>0</v>
      </c>
      <c r="Q132" s="316">
        <v>0</v>
      </c>
      <c r="R132" s="316">
        <f t="shared" si="2"/>
        <v>0</v>
      </c>
      <c r="S132" s="316">
        <v>0</v>
      </c>
      <c r="T132" s="317">
        <f t="shared" si="3"/>
        <v>0</v>
      </c>
      <c r="AR132" s="200" t="s">
        <v>420</v>
      </c>
      <c r="AT132" s="200" t="s">
        <v>149</v>
      </c>
      <c r="AU132" s="200" t="s">
        <v>154</v>
      </c>
      <c r="AY132" s="266" t="s">
        <v>147</v>
      </c>
      <c r="BE132" s="318">
        <f t="shared" si="4"/>
        <v>0</v>
      </c>
      <c r="BF132" s="318">
        <f t="shared" si="5"/>
        <v>28.68</v>
      </c>
      <c r="BG132" s="318">
        <f t="shared" si="6"/>
        <v>0</v>
      </c>
      <c r="BH132" s="318">
        <f t="shared" si="7"/>
        <v>0</v>
      </c>
      <c r="BI132" s="318">
        <f t="shared" si="8"/>
        <v>0</v>
      </c>
      <c r="BJ132" s="266" t="s">
        <v>154</v>
      </c>
      <c r="BK132" s="318">
        <f t="shared" si="9"/>
        <v>28.68</v>
      </c>
      <c r="BL132" s="266" t="s">
        <v>420</v>
      </c>
      <c r="BM132" s="200" t="s">
        <v>171</v>
      </c>
    </row>
    <row r="133" spans="2:65" s="2" customFormat="1" ht="16.5" customHeight="1">
      <c r="B133" s="306"/>
      <c r="C133" s="319" t="s">
        <v>172</v>
      </c>
      <c r="D133" s="319" t="s">
        <v>222</v>
      </c>
      <c r="E133" s="320" t="s">
        <v>960</v>
      </c>
      <c r="F133" s="321" t="s">
        <v>961</v>
      </c>
      <c r="G133" s="322" t="s">
        <v>244</v>
      </c>
      <c r="H133" s="323">
        <v>6</v>
      </c>
      <c r="I133" s="324">
        <v>0.46</v>
      </c>
      <c r="J133" s="324">
        <f t="shared" si="0"/>
        <v>2.76</v>
      </c>
      <c r="K133" s="325"/>
      <c r="L133" s="213"/>
      <c r="M133" s="326" t="s">
        <v>1</v>
      </c>
      <c r="N133" s="327" t="s">
        <v>42</v>
      </c>
      <c r="O133" s="316">
        <v>0</v>
      </c>
      <c r="P133" s="316">
        <f t="shared" si="1"/>
        <v>0</v>
      </c>
      <c r="Q133" s="316">
        <v>0</v>
      </c>
      <c r="R133" s="316">
        <f t="shared" si="2"/>
        <v>0</v>
      </c>
      <c r="S133" s="316">
        <v>0</v>
      </c>
      <c r="T133" s="317">
        <f t="shared" si="3"/>
        <v>0</v>
      </c>
      <c r="AR133" s="200" t="s">
        <v>579</v>
      </c>
      <c r="AT133" s="200" t="s">
        <v>222</v>
      </c>
      <c r="AU133" s="200" t="s">
        <v>154</v>
      </c>
      <c r="AY133" s="266" t="s">
        <v>147</v>
      </c>
      <c r="BE133" s="318">
        <f t="shared" si="4"/>
        <v>0</v>
      </c>
      <c r="BF133" s="318">
        <f t="shared" si="5"/>
        <v>2.76</v>
      </c>
      <c r="BG133" s="318">
        <f t="shared" si="6"/>
        <v>0</v>
      </c>
      <c r="BH133" s="318">
        <f t="shared" si="7"/>
        <v>0</v>
      </c>
      <c r="BI133" s="318">
        <f t="shared" si="8"/>
        <v>0</v>
      </c>
      <c r="BJ133" s="266" t="s">
        <v>154</v>
      </c>
      <c r="BK133" s="318">
        <f t="shared" si="9"/>
        <v>2.76</v>
      </c>
      <c r="BL133" s="266" t="s">
        <v>420</v>
      </c>
      <c r="BM133" s="200" t="s">
        <v>116</v>
      </c>
    </row>
    <row r="134" spans="2:65" s="2" customFormat="1" ht="16.5" customHeight="1">
      <c r="B134" s="306"/>
      <c r="C134" s="319" t="s">
        <v>165</v>
      </c>
      <c r="D134" s="319" t="s">
        <v>222</v>
      </c>
      <c r="E134" s="320" t="s">
        <v>962</v>
      </c>
      <c r="F134" s="321" t="s">
        <v>963</v>
      </c>
      <c r="G134" s="322" t="s">
        <v>244</v>
      </c>
      <c r="H134" s="323">
        <v>12</v>
      </c>
      <c r="I134" s="324">
        <v>1.51</v>
      </c>
      <c r="J134" s="324">
        <f t="shared" si="0"/>
        <v>18.12</v>
      </c>
      <c r="K134" s="325"/>
      <c r="L134" s="213"/>
      <c r="M134" s="326" t="s">
        <v>1</v>
      </c>
      <c r="N134" s="327" t="s">
        <v>42</v>
      </c>
      <c r="O134" s="316">
        <v>0</v>
      </c>
      <c r="P134" s="316">
        <f t="shared" si="1"/>
        <v>0</v>
      </c>
      <c r="Q134" s="316">
        <v>0</v>
      </c>
      <c r="R134" s="316">
        <f t="shared" si="2"/>
        <v>0</v>
      </c>
      <c r="S134" s="316">
        <v>0</v>
      </c>
      <c r="T134" s="317">
        <f t="shared" si="3"/>
        <v>0</v>
      </c>
      <c r="AR134" s="200" t="s">
        <v>579</v>
      </c>
      <c r="AT134" s="200" t="s">
        <v>222</v>
      </c>
      <c r="AU134" s="200" t="s">
        <v>154</v>
      </c>
      <c r="AY134" s="266" t="s">
        <v>147</v>
      </c>
      <c r="BE134" s="318">
        <f t="shared" si="4"/>
        <v>0</v>
      </c>
      <c r="BF134" s="318">
        <f t="shared" si="5"/>
        <v>18.12</v>
      </c>
      <c r="BG134" s="318">
        <f t="shared" si="6"/>
        <v>0</v>
      </c>
      <c r="BH134" s="318">
        <f t="shared" si="7"/>
        <v>0</v>
      </c>
      <c r="BI134" s="318">
        <f t="shared" si="8"/>
        <v>0</v>
      </c>
      <c r="BJ134" s="266" t="s">
        <v>154</v>
      </c>
      <c r="BK134" s="318">
        <f t="shared" si="9"/>
        <v>18.12</v>
      </c>
      <c r="BL134" s="266" t="s">
        <v>420</v>
      </c>
      <c r="BM134" s="200" t="s">
        <v>177</v>
      </c>
    </row>
    <row r="135" spans="2:65" s="2" customFormat="1" ht="24.2" customHeight="1">
      <c r="B135" s="306"/>
      <c r="C135" s="307" t="s">
        <v>178</v>
      </c>
      <c r="D135" s="307" t="s">
        <v>149</v>
      </c>
      <c r="E135" s="308" t="s">
        <v>964</v>
      </c>
      <c r="F135" s="309" t="s">
        <v>965</v>
      </c>
      <c r="G135" s="310" t="s">
        <v>279</v>
      </c>
      <c r="H135" s="311">
        <v>23</v>
      </c>
      <c r="I135" s="312">
        <v>1.97</v>
      </c>
      <c r="J135" s="312">
        <f t="shared" si="0"/>
        <v>45.31</v>
      </c>
      <c r="K135" s="313"/>
      <c r="L135" s="49"/>
      <c r="M135" s="314" t="s">
        <v>1</v>
      </c>
      <c r="N135" s="315" t="s">
        <v>42</v>
      </c>
      <c r="O135" s="316">
        <v>0</v>
      </c>
      <c r="P135" s="316">
        <f t="shared" si="1"/>
        <v>0</v>
      </c>
      <c r="Q135" s="316">
        <v>0</v>
      </c>
      <c r="R135" s="316">
        <f t="shared" si="2"/>
        <v>0</v>
      </c>
      <c r="S135" s="316">
        <v>0</v>
      </c>
      <c r="T135" s="317">
        <f t="shared" si="3"/>
        <v>0</v>
      </c>
      <c r="AR135" s="200" t="s">
        <v>420</v>
      </c>
      <c r="AT135" s="200" t="s">
        <v>149</v>
      </c>
      <c r="AU135" s="200" t="s">
        <v>154</v>
      </c>
      <c r="AY135" s="266" t="s">
        <v>147</v>
      </c>
      <c r="BE135" s="318">
        <f t="shared" si="4"/>
        <v>0</v>
      </c>
      <c r="BF135" s="318">
        <f t="shared" si="5"/>
        <v>45.31</v>
      </c>
      <c r="BG135" s="318">
        <f t="shared" si="6"/>
        <v>0</v>
      </c>
      <c r="BH135" s="318">
        <f t="shared" si="7"/>
        <v>0</v>
      </c>
      <c r="BI135" s="318">
        <f t="shared" si="8"/>
        <v>0</v>
      </c>
      <c r="BJ135" s="266" t="s">
        <v>154</v>
      </c>
      <c r="BK135" s="318">
        <f t="shared" si="9"/>
        <v>45.31</v>
      </c>
      <c r="BL135" s="266" t="s">
        <v>420</v>
      </c>
      <c r="BM135" s="200" t="s">
        <v>181</v>
      </c>
    </row>
    <row r="136" spans="2:65" s="2" customFormat="1" ht="16.5" customHeight="1">
      <c r="B136" s="306"/>
      <c r="C136" s="319" t="s">
        <v>110</v>
      </c>
      <c r="D136" s="319" t="s">
        <v>222</v>
      </c>
      <c r="E136" s="320" t="s">
        <v>966</v>
      </c>
      <c r="F136" s="321" t="s">
        <v>967</v>
      </c>
      <c r="G136" s="322" t="s">
        <v>279</v>
      </c>
      <c r="H136" s="323">
        <v>23</v>
      </c>
      <c r="I136" s="324">
        <v>1.43</v>
      </c>
      <c r="J136" s="324">
        <f t="shared" si="0"/>
        <v>32.89</v>
      </c>
      <c r="K136" s="325"/>
      <c r="L136" s="213"/>
      <c r="M136" s="326" t="s">
        <v>1</v>
      </c>
      <c r="N136" s="327" t="s">
        <v>42</v>
      </c>
      <c r="O136" s="316">
        <v>0</v>
      </c>
      <c r="P136" s="316">
        <f t="shared" si="1"/>
        <v>0</v>
      </c>
      <c r="Q136" s="316">
        <v>0</v>
      </c>
      <c r="R136" s="316">
        <f t="shared" si="2"/>
        <v>0</v>
      </c>
      <c r="S136" s="316">
        <v>0</v>
      </c>
      <c r="T136" s="317">
        <f t="shared" si="3"/>
        <v>0</v>
      </c>
      <c r="AR136" s="200" t="s">
        <v>579</v>
      </c>
      <c r="AT136" s="200" t="s">
        <v>222</v>
      </c>
      <c r="AU136" s="200" t="s">
        <v>154</v>
      </c>
      <c r="AY136" s="266" t="s">
        <v>147</v>
      </c>
      <c r="BE136" s="318">
        <f t="shared" si="4"/>
        <v>0</v>
      </c>
      <c r="BF136" s="318">
        <f t="shared" si="5"/>
        <v>32.89</v>
      </c>
      <c r="BG136" s="318">
        <f t="shared" si="6"/>
        <v>0</v>
      </c>
      <c r="BH136" s="318">
        <f t="shared" si="7"/>
        <v>0</v>
      </c>
      <c r="BI136" s="318">
        <f t="shared" si="8"/>
        <v>0</v>
      </c>
      <c r="BJ136" s="266" t="s">
        <v>154</v>
      </c>
      <c r="BK136" s="318">
        <f t="shared" si="9"/>
        <v>32.89</v>
      </c>
      <c r="BL136" s="266" t="s">
        <v>420</v>
      </c>
      <c r="BM136" s="200" t="s">
        <v>7</v>
      </c>
    </row>
    <row r="137" spans="2:65" s="2" customFormat="1" ht="24.2" customHeight="1">
      <c r="B137" s="306"/>
      <c r="C137" s="307" t="s">
        <v>113</v>
      </c>
      <c r="D137" s="307" t="s">
        <v>149</v>
      </c>
      <c r="E137" s="308" t="s">
        <v>968</v>
      </c>
      <c r="F137" s="309" t="s">
        <v>969</v>
      </c>
      <c r="G137" s="310" t="s">
        <v>279</v>
      </c>
      <c r="H137" s="311">
        <v>26</v>
      </c>
      <c r="I137" s="312">
        <v>1.4</v>
      </c>
      <c r="J137" s="312">
        <f t="shared" si="0"/>
        <v>36.4</v>
      </c>
      <c r="K137" s="313"/>
      <c r="L137" s="49"/>
      <c r="M137" s="314" t="s">
        <v>1</v>
      </c>
      <c r="N137" s="315" t="s">
        <v>42</v>
      </c>
      <c r="O137" s="316">
        <v>0</v>
      </c>
      <c r="P137" s="316">
        <f t="shared" si="1"/>
        <v>0</v>
      </c>
      <c r="Q137" s="316">
        <v>0</v>
      </c>
      <c r="R137" s="316">
        <f t="shared" si="2"/>
        <v>0</v>
      </c>
      <c r="S137" s="316">
        <v>0</v>
      </c>
      <c r="T137" s="317">
        <f t="shared" si="3"/>
        <v>0</v>
      </c>
      <c r="AR137" s="200" t="s">
        <v>420</v>
      </c>
      <c r="AT137" s="200" t="s">
        <v>149</v>
      </c>
      <c r="AU137" s="200" t="s">
        <v>154</v>
      </c>
      <c r="AY137" s="266" t="s">
        <v>147</v>
      </c>
      <c r="BE137" s="318">
        <f t="shared" si="4"/>
        <v>0</v>
      </c>
      <c r="BF137" s="318">
        <f t="shared" si="5"/>
        <v>36.4</v>
      </c>
      <c r="BG137" s="318">
        <f t="shared" si="6"/>
        <v>0</v>
      </c>
      <c r="BH137" s="318">
        <f t="shared" si="7"/>
        <v>0</v>
      </c>
      <c r="BI137" s="318">
        <f t="shared" si="8"/>
        <v>0</v>
      </c>
      <c r="BJ137" s="266" t="s">
        <v>154</v>
      </c>
      <c r="BK137" s="318">
        <f t="shared" si="9"/>
        <v>36.4</v>
      </c>
      <c r="BL137" s="266" t="s">
        <v>420</v>
      </c>
      <c r="BM137" s="200" t="s">
        <v>186</v>
      </c>
    </row>
    <row r="138" spans="2:65" s="2" customFormat="1" ht="16.5" customHeight="1">
      <c r="B138" s="306"/>
      <c r="C138" s="319" t="s">
        <v>171</v>
      </c>
      <c r="D138" s="319" t="s">
        <v>222</v>
      </c>
      <c r="E138" s="320" t="s">
        <v>970</v>
      </c>
      <c r="F138" s="321" t="s">
        <v>971</v>
      </c>
      <c r="G138" s="322" t="s">
        <v>279</v>
      </c>
      <c r="H138" s="323">
        <v>26</v>
      </c>
      <c r="I138" s="324">
        <v>2.8</v>
      </c>
      <c r="J138" s="324">
        <f t="shared" si="0"/>
        <v>72.8</v>
      </c>
      <c r="K138" s="325"/>
      <c r="L138" s="213"/>
      <c r="M138" s="326" t="s">
        <v>1</v>
      </c>
      <c r="N138" s="327" t="s">
        <v>42</v>
      </c>
      <c r="O138" s="316">
        <v>0</v>
      </c>
      <c r="P138" s="316">
        <f t="shared" si="1"/>
        <v>0</v>
      </c>
      <c r="Q138" s="316">
        <v>0</v>
      </c>
      <c r="R138" s="316">
        <f t="shared" si="2"/>
        <v>0</v>
      </c>
      <c r="S138" s="316">
        <v>0</v>
      </c>
      <c r="T138" s="317">
        <f t="shared" si="3"/>
        <v>0</v>
      </c>
      <c r="AR138" s="200" t="s">
        <v>579</v>
      </c>
      <c r="AT138" s="200" t="s">
        <v>222</v>
      </c>
      <c r="AU138" s="200" t="s">
        <v>154</v>
      </c>
      <c r="AY138" s="266" t="s">
        <v>147</v>
      </c>
      <c r="BE138" s="318">
        <f t="shared" si="4"/>
        <v>0</v>
      </c>
      <c r="BF138" s="318">
        <f t="shared" si="5"/>
        <v>72.8</v>
      </c>
      <c r="BG138" s="318">
        <f t="shared" si="6"/>
        <v>0</v>
      </c>
      <c r="BH138" s="318">
        <f t="shared" si="7"/>
        <v>0</v>
      </c>
      <c r="BI138" s="318">
        <f t="shared" si="8"/>
        <v>0</v>
      </c>
      <c r="BJ138" s="266" t="s">
        <v>154</v>
      </c>
      <c r="BK138" s="318">
        <f t="shared" si="9"/>
        <v>72.8</v>
      </c>
      <c r="BL138" s="266" t="s">
        <v>420</v>
      </c>
      <c r="BM138" s="200" t="s">
        <v>190</v>
      </c>
    </row>
    <row r="139" spans="2:65" s="2" customFormat="1" ht="37.9" customHeight="1">
      <c r="B139" s="306"/>
      <c r="C139" s="307" t="s">
        <v>192</v>
      </c>
      <c r="D139" s="307" t="s">
        <v>149</v>
      </c>
      <c r="E139" s="308" t="s">
        <v>972</v>
      </c>
      <c r="F139" s="309" t="s">
        <v>973</v>
      </c>
      <c r="G139" s="310" t="s">
        <v>244</v>
      </c>
      <c r="H139" s="311">
        <v>8</v>
      </c>
      <c r="I139" s="312">
        <v>15.94</v>
      </c>
      <c r="J139" s="312">
        <f t="shared" si="0"/>
        <v>127.52</v>
      </c>
      <c r="K139" s="313"/>
      <c r="L139" s="49"/>
      <c r="M139" s="314" t="s">
        <v>1</v>
      </c>
      <c r="N139" s="315" t="s">
        <v>42</v>
      </c>
      <c r="O139" s="316">
        <v>0</v>
      </c>
      <c r="P139" s="316">
        <f t="shared" si="1"/>
        <v>0</v>
      </c>
      <c r="Q139" s="316">
        <v>0</v>
      </c>
      <c r="R139" s="316">
        <f t="shared" si="2"/>
        <v>0</v>
      </c>
      <c r="S139" s="316">
        <v>0</v>
      </c>
      <c r="T139" s="317">
        <f t="shared" si="3"/>
        <v>0</v>
      </c>
      <c r="AR139" s="200" t="s">
        <v>420</v>
      </c>
      <c r="AT139" s="200" t="s">
        <v>149</v>
      </c>
      <c r="AU139" s="200" t="s">
        <v>154</v>
      </c>
      <c r="AY139" s="266" t="s">
        <v>147</v>
      </c>
      <c r="BE139" s="318">
        <f t="shared" si="4"/>
        <v>0</v>
      </c>
      <c r="BF139" s="318">
        <f t="shared" si="5"/>
        <v>127.52</v>
      </c>
      <c r="BG139" s="318">
        <f t="shared" si="6"/>
        <v>0</v>
      </c>
      <c r="BH139" s="318">
        <f t="shared" si="7"/>
        <v>0</v>
      </c>
      <c r="BI139" s="318">
        <f t="shared" si="8"/>
        <v>0</v>
      </c>
      <c r="BJ139" s="266" t="s">
        <v>154</v>
      </c>
      <c r="BK139" s="318">
        <f t="shared" si="9"/>
        <v>127.52</v>
      </c>
      <c r="BL139" s="266" t="s">
        <v>420</v>
      </c>
      <c r="BM139" s="200" t="s">
        <v>196</v>
      </c>
    </row>
    <row r="140" spans="2:65" s="2" customFormat="1" ht="16.5" customHeight="1">
      <c r="B140" s="306"/>
      <c r="C140" s="319" t="s">
        <v>116</v>
      </c>
      <c r="D140" s="319" t="s">
        <v>222</v>
      </c>
      <c r="E140" s="320" t="s">
        <v>974</v>
      </c>
      <c r="F140" s="321" t="s">
        <v>975</v>
      </c>
      <c r="G140" s="322" t="s">
        <v>244</v>
      </c>
      <c r="H140" s="323">
        <v>8</v>
      </c>
      <c r="I140" s="324">
        <v>4.66</v>
      </c>
      <c r="J140" s="324">
        <f t="shared" si="0"/>
        <v>37.28</v>
      </c>
      <c r="K140" s="325"/>
      <c r="L140" s="213"/>
      <c r="M140" s="326" t="s">
        <v>1</v>
      </c>
      <c r="N140" s="327" t="s">
        <v>42</v>
      </c>
      <c r="O140" s="316">
        <v>0</v>
      </c>
      <c r="P140" s="316">
        <f t="shared" si="1"/>
        <v>0</v>
      </c>
      <c r="Q140" s="316">
        <v>0</v>
      </c>
      <c r="R140" s="316">
        <f t="shared" si="2"/>
        <v>0</v>
      </c>
      <c r="S140" s="316">
        <v>0</v>
      </c>
      <c r="T140" s="317">
        <f t="shared" si="3"/>
        <v>0</v>
      </c>
      <c r="AR140" s="200" t="s">
        <v>579</v>
      </c>
      <c r="AT140" s="200" t="s">
        <v>222</v>
      </c>
      <c r="AU140" s="200" t="s">
        <v>154</v>
      </c>
      <c r="AY140" s="266" t="s">
        <v>147</v>
      </c>
      <c r="BE140" s="318">
        <f t="shared" si="4"/>
        <v>0</v>
      </c>
      <c r="BF140" s="318">
        <f t="shared" si="5"/>
        <v>37.28</v>
      </c>
      <c r="BG140" s="318">
        <f t="shared" si="6"/>
        <v>0</v>
      </c>
      <c r="BH140" s="318">
        <f t="shared" si="7"/>
        <v>0</v>
      </c>
      <c r="BI140" s="318">
        <f t="shared" si="8"/>
        <v>0</v>
      </c>
      <c r="BJ140" s="266" t="s">
        <v>154</v>
      </c>
      <c r="BK140" s="318">
        <f t="shared" si="9"/>
        <v>37.28</v>
      </c>
      <c r="BL140" s="266" t="s">
        <v>420</v>
      </c>
      <c r="BM140" s="200" t="s">
        <v>201</v>
      </c>
    </row>
    <row r="141" spans="2:65" s="2" customFormat="1" ht="16.5" customHeight="1">
      <c r="B141" s="306"/>
      <c r="C141" s="307" t="s">
        <v>203</v>
      </c>
      <c r="D141" s="307" t="s">
        <v>149</v>
      </c>
      <c r="E141" s="308" t="s">
        <v>976</v>
      </c>
      <c r="F141" s="309" t="s">
        <v>977</v>
      </c>
      <c r="G141" s="310" t="s">
        <v>244</v>
      </c>
      <c r="H141" s="311">
        <v>14</v>
      </c>
      <c r="I141" s="312">
        <v>3</v>
      </c>
      <c r="J141" s="312">
        <f t="shared" si="0"/>
        <v>42</v>
      </c>
      <c r="K141" s="313"/>
      <c r="L141" s="49"/>
      <c r="M141" s="314" t="s">
        <v>1</v>
      </c>
      <c r="N141" s="315" t="s">
        <v>42</v>
      </c>
      <c r="O141" s="316">
        <v>0</v>
      </c>
      <c r="P141" s="316">
        <f t="shared" si="1"/>
        <v>0</v>
      </c>
      <c r="Q141" s="316">
        <v>0</v>
      </c>
      <c r="R141" s="316">
        <f t="shared" si="2"/>
        <v>0</v>
      </c>
      <c r="S141" s="316">
        <v>0</v>
      </c>
      <c r="T141" s="317">
        <f t="shared" si="3"/>
        <v>0</v>
      </c>
      <c r="AR141" s="200" t="s">
        <v>420</v>
      </c>
      <c r="AT141" s="200" t="s">
        <v>149</v>
      </c>
      <c r="AU141" s="200" t="s">
        <v>154</v>
      </c>
      <c r="AY141" s="266" t="s">
        <v>147</v>
      </c>
      <c r="BE141" s="318">
        <f t="shared" si="4"/>
        <v>0</v>
      </c>
      <c r="BF141" s="318">
        <f t="shared" si="5"/>
        <v>42</v>
      </c>
      <c r="BG141" s="318">
        <f t="shared" si="6"/>
        <v>0</v>
      </c>
      <c r="BH141" s="318">
        <f t="shared" si="7"/>
        <v>0</v>
      </c>
      <c r="BI141" s="318">
        <f t="shared" si="8"/>
        <v>0</v>
      </c>
      <c r="BJ141" s="266" t="s">
        <v>154</v>
      </c>
      <c r="BK141" s="318">
        <f t="shared" si="9"/>
        <v>42</v>
      </c>
      <c r="BL141" s="266" t="s">
        <v>420</v>
      </c>
      <c r="BM141" s="200" t="s">
        <v>207</v>
      </c>
    </row>
    <row r="142" spans="2:65" s="2" customFormat="1" ht="21.75" customHeight="1">
      <c r="B142" s="306"/>
      <c r="C142" s="319" t="s">
        <v>177</v>
      </c>
      <c r="D142" s="319" t="s">
        <v>222</v>
      </c>
      <c r="E142" s="320" t="s">
        <v>978</v>
      </c>
      <c r="F142" s="321" t="s">
        <v>979</v>
      </c>
      <c r="G142" s="322" t="s">
        <v>244</v>
      </c>
      <c r="H142" s="323">
        <v>14</v>
      </c>
      <c r="I142" s="324">
        <v>11.4</v>
      </c>
      <c r="J142" s="324">
        <f t="shared" si="0"/>
        <v>159.6</v>
      </c>
      <c r="K142" s="325"/>
      <c r="L142" s="213"/>
      <c r="M142" s="326" t="s">
        <v>1</v>
      </c>
      <c r="N142" s="327" t="s">
        <v>42</v>
      </c>
      <c r="O142" s="316">
        <v>0</v>
      </c>
      <c r="P142" s="316">
        <f t="shared" si="1"/>
        <v>0</v>
      </c>
      <c r="Q142" s="316">
        <v>0</v>
      </c>
      <c r="R142" s="316">
        <f t="shared" si="2"/>
        <v>0</v>
      </c>
      <c r="S142" s="316">
        <v>0</v>
      </c>
      <c r="T142" s="317">
        <f t="shared" si="3"/>
        <v>0</v>
      </c>
      <c r="AR142" s="200" t="s">
        <v>579</v>
      </c>
      <c r="AT142" s="200" t="s">
        <v>222</v>
      </c>
      <c r="AU142" s="200" t="s">
        <v>154</v>
      </c>
      <c r="AY142" s="266" t="s">
        <v>147</v>
      </c>
      <c r="BE142" s="318">
        <f t="shared" si="4"/>
        <v>0</v>
      </c>
      <c r="BF142" s="318">
        <f t="shared" si="5"/>
        <v>159.6</v>
      </c>
      <c r="BG142" s="318">
        <f t="shared" si="6"/>
        <v>0</v>
      </c>
      <c r="BH142" s="318">
        <f t="shared" si="7"/>
        <v>0</v>
      </c>
      <c r="BI142" s="318">
        <f t="shared" si="8"/>
        <v>0</v>
      </c>
      <c r="BJ142" s="266" t="s">
        <v>154</v>
      </c>
      <c r="BK142" s="318">
        <f t="shared" si="9"/>
        <v>159.6</v>
      </c>
      <c r="BL142" s="266" t="s">
        <v>420</v>
      </c>
      <c r="BM142" s="200" t="s">
        <v>245</v>
      </c>
    </row>
    <row r="143" spans="2:65" s="2" customFormat="1" ht="21.75" customHeight="1">
      <c r="B143" s="306"/>
      <c r="C143" s="307" t="s">
        <v>246</v>
      </c>
      <c r="D143" s="307" t="s">
        <v>149</v>
      </c>
      <c r="E143" s="308" t="s">
        <v>980</v>
      </c>
      <c r="F143" s="309" t="s">
        <v>981</v>
      </c>
      <c r="G143" s="310" t="s">
        <v>279</v>
      </c>
      <c r="H143" s="311">
        <v>100</v>
      </c>
      <c r="I143" s="312">
        <v>2.84</v>
      </c>
      <c r="J143" s="312">
        <f t="shared" si="0"/>
        <v>284</v>
      </c>
      <c r="K143" s="313"/>
      <c r="L143" s="49"/>
      <c r="M143" s="314" t="s">
        <v>1</v>
      </c>
      <c r="N143" s="315" t="s">
        <v>42</v>
      </c>
      <c r="O143" s="316">
        <v>0</v>
      </c>
      <c r="P143" s="316">
        <f t="shared" si="1"/>
        <v>0</v>
      </c>
      <c r="Q143" s="316">
        <v>0</v>
      </c>
      <c r="R143" s="316">
        <f t="shared" si="2"/>
        <v>0</v>
      </c>
      <c r="S143" s="316">
        <v>0</v>
      </c>
      <c r="T143" s="317">
        <f t="shared" si="3"/>
        <v>0</v>
      </c>
      <c r="AR143" s="200" t="s">
        <v>420</v>
      </c>
      <c r="AT143" s="200" t="s">
        <v>149</v>
      </c>
      <c r="AU143" s="200" t="s">
        <v>154</v>
      </c>
      <c r="AY143" s="266" t="s">
        <v>147</v>
      </c>
      <c r="BE143" s="318">
        <f t="shared" si="4"/>
        <v>0</v>
      </c>
      <c r="BF143" s="318">
        <f t="shared" si="5"/>
        <v>284</v>
      </c>
      <c r="BG143" s="318">
        <f t="shared" si="6"/>
        <v>0</v>
      </c>
      <c r="BH143" s="318">
        <f t="shared" si="7"/>
        <v>0</v>
      </c>
      <c r="BI143" s="318">
        <f t="shared" si="8"/>
        <v>0</v>
      </c>
      <c r="BJ143" s="266" t="s">
        <v>154</v>
      </c>
      <c r="BK143" s="318">
        <f t="shared" si="9"/>
        <v>284</v>
      </c>
      <c r="BL143" s="266" t="s">
        <v>420</v>
      </c>
      <c r="BM143" s="200" t="s">
        <v>249</v>
      </c>
    </row>
    <row r="144" spans="2:65" s="2" customFormat="1" ht="24.2" customHeight="1">
      <c r="B144" s="306"/>
      <c r="C144" s="319" t="s">
        <v>181</v>
      </c>
      <c r="D144" s="319" t="s">
        <v>222</v>
      </c>
      <c r="E144" s="320" t="s">
        <v>982</v>
      </c>
      <c r="F144" s="321" t="s">
        <v>983</v>
      </c>
      <c r="G144" s="322" t="s">
        <v>293</v>
      </c>
      <c r="H144" s="323">
        <v>12</v>
      </c>
      <c r="I144" s="324">
        <v>24.7</v>
      </c>
      <c r="J144" s="324">
        <f t="shared" si="0"/>
        <v>296.39999999999998</v>
      </c>
      <c r="K144" s="325"/>
      <c r="L144" s="213"/>
      <c r="M144" s="326" t="s">
        <v>1</v>
      </c>
      <c r="N144" s="327" t="s">
        <v>42</v>
      </c>
      <c r="O144" s="316">
        <v>0</v>
      </c>
      <c r="P144" s="316">
        <f t="shared" si="1"/>
        <v>0</v>
      </c>
      <c r="Q144" s="316">
        <v>0</v>
      </c>
      <c r="R144" s="316">
        <f t="shared" si="2"/>
        <v>0</v>
      </c>
      <c r="S144" s="316">
        <v>0</v>
      </c>
      <c r="T144" s="317">
        <f t="shared" si="3"/>
        <v>0</v>
      </c>
      <c r="AR144" s="200" t="s">
        <v>579</v>
      </c>
      <c r="AT144" s="200" t="s">
        <v>222</v>
      </c>
      <c r="AU144" s="200" t="s">
        <v>154</v>
      </c>
      <c r="AY144" s="266" t="s">
        <v>147</v>
      </c>
      <c r="BE144" s="318">
        <f t="shared" si="4"/>
        <v>0</v>
      </c>
      <c r="BF144" s="318">
        <f t="shared" si="5"/>
        <v>296.39999999999998</v>
      </c>
      <c r="BG144" s="318">
        <f t="shared" si="6"/>
        <v>0</v>
      </c>
      <c r="BH144" s="318">
        <f t="shared" si="7"/>
        <v>0</v>
      </c>
      <c r="BI144" s="318">
        <f t="shared" si="8"/>
        <v>0</v>
      </c>
      <c r="BJ144" s="266" t="s">
        <v>154</v>
      </c>
      <c r="BK144" s="318">
        <f t="shared" si="9"/>
        <v>296.39999999999998</v>
      </c>
      <c r="BL144" s="266" t="s">
        <v>420</v>
      </c>
      <c r="BM144" s="200" t="s">
        <v>252</v>
      </c>
    </row>
    <row r="145" spans="2:65" s="2" customFormat="1" ht="24.2" customHeight="1">
      <c r="B145" s="306"/>
      <c r="C145" s="307" t="s">
        <v>253</v>
      </c>
      <c r="D145" s="307" t="s">
        <v>149</v>
      </c>
      <c r="E145" s="308" t="s">
        <v>984</v>
      </c>
      <c r="F145" s="309" t="s">
        <v>985</v>
      </c>
      <c r="G145" s="310" t="s">
        <v>244</v>
      </c>
      <c r="H145" s="311">
        <v>10</v>
      </c>
      <c r="I145" s="312">
        <v>1.39</v>
      </c>
      <c r="J145" s="312">
        <f t="shared" si="0"/>
        <v>13.9</v>
      </c>
      <c r="K145" s="313"/>
      <c r="L145" s="49"/>
      <c r="M145" s="314" t="s">
        <v>1</v>
      </c>
      <c r="N145" s="315" t="s">
        <v>42</v>
      </c>
      <c r="O145" s="316">
        <v>0</v>
      </c>
      <c r="P145" s="316">
        <f t="shared" si="1"/>
        <v>0</v>
      </c>
      <c r="Q145" s="316">
        <v>0</v>
      </c>
      <c r="R145" s="316">
        <f t="shared" si="2"/>
        <v>0</v>
      </c>
      <c r="S145" s="316">
        <v>0</v>
      </c>
      <c r="T145" s="317">
        <f t="shared" si="3"/>
        <v>0</v>
      </c>
      <c r="AR145" s="200" t="s">
        <v>420</v>
      </c>
      <c r="AT145" s="200" t="s">
        <v>149</v>
      </c>
      <c r="AU145" s="200" t="s">
        <v>154</v>
      </c>
      <c r="AY145" s="266" t="s">
        <v>147</v>
      </c>
      <c r="BE145" s="318">
        <f t="shared" si="4"/>
        <v>0</v>
      </c>
      <c r="BF145" s="318">
        <f t="shared" si="5"/>
        <v>13.9</v>
      </c>
      <c r="BG145" s="318">
        <f t="shared" si="6"/>
        <v>0</v>
      </c>
      <c r="BH145" s="318">
        <f t="shared" si="7"/>
        <v>0</v>
      </c>
      <c r="BI145" s="318">
        <f t="shared" si="8"/>
        <v>0</v>
      </c>
      <c r="BJ145" s="266" t="s">
        <v>154</v>
      </c>
      <c r="BK145" s="318">
        <f t="shared" si="9"/>
        <v>13.9</v>
      </c>
      <c r="BL145" s="266" t="s">
        <v>420</v>
      </c>
      <c r="BM145" s="200" t="s">
        <v>256</v>
      </c>
    </row>
    <row r="146" spans="2:65" s="2" customFormat="1" ht="16.5" customHeight="1">
      <c r="B146" s="306"/>
      <c r="C146" s="319" t="s">
        <v>7</v>
      </c>
      <c r="D146" s="319" t="s">
        <v>222</v>
      </c>
      <c r="E146" s="320" t="s">
        <v>986</v>
      </c>
      <c r="F146" s="321" t="s">
        <v>987</v>
      </c>
      <c r="G146" s="322" t="s">
        <v>244</v>
      </c>
      <c r="H146" s="323">
        <v>10</v>
      </c>
      <c r="I146" s="324">
        <v>0.24</v>
      </c>
      <c r="J146" s="324">
        <f t="shared" si="0"/>
        <v>2.4</v>
      </c>
      <c r="K146" s="325"/>
      <c r="L146" s="213"/>
      <c r="M146" s="326" t="s">
        <v>1</v>
      </c>
      <c r="N146" s="327" t="s">
        <v>42</v>
      </c>
      <c r="O146" s="316">
        <v>0</v>
      </c>
      <c r="P146" s="316">
        <f t="shared" si="1"/>
        <v>0</v>
      </c>
      <c r="Q146" s="316">
        <v>0</v>
      </c>
      <c r="R146" s="316">
        <f t="shared" si="2"/>
        <v>0</v>
      </c>
      <c r="S146" s="316">
        <v>0</v>
      </c>
      <c r="T146" s="317">
        <f t="shared" si="3"/>
        <v>0</v>
      </c>
      <c r="AR146" s="200" t="s">
        <v>579</v>
      </c>
      <c r="AT146" s="200" t="s">
        <v>222</v>
      </c>
      <c r="AU146" s="200" t="s">
        <v>154</v>
      </c>
      <c r="AY146" s="266" t="s">
        <v>147</v>
      </c>
      <c r="BE146" s="318">
        <f t="shared" si="4"/>
        <v>0</v>
      </c>
      <c r="BF146" s="318">
        <f t="shared" si="5"/>
        <v>2.4</v>
      </c>
      <c r="BG146" s="318">
        <f t="shared" si="6"/>
        <v>0</v>
      </c>
      <c r="BH146" s="318">
        <f t="shared" si="7"/>
        <v>0</v>
      </c>
      <c r="BI146" s="318">
        <f t="shared" si="8"/>
        <v>0</v>
      </c>
      <c r="BJ146" s="266" t="s">
        <v>154</v>
      </c>
      <c r="BK146" s="318">
        <f t="shared" si="9"/>
        <v>2.4</v>
      </c>
      <c r="BL146" s="266" t="s">
        <v>420</v>
      </c>
      <c r="BM146" s="200" t="s">
        <v>258</v>
      </c>
    </row>
    <row r="147" spans="2:65" s="2" customFormat="1" ht="24.2" customHeight="1">
      <c r="B147" s="306"/>
      <c r="C147" s="307" t="s">
        <v>259</v>
      </c>
      <c r="D147" s="307" t="s">
        <v>149</v>
      </c>
      <c r="E147" s="308" t="s">
        <v>988</v>
      </c>
      <c r="F147" s="309" t="s">
        <v>989</v>
      </c>
      <c r="G147" s="310" t="s">
        <v>244</v>
      </c>
      <c r="H147" s="311">
        <v>10</v>
      </c>
      <c r="I147" s="312">
        <v>2.06</v>
      </c>
      <c r="J147" s="312">
        <f t="shared" si="0"/>
        <v>20.6</v>
      </c>
      <c r="K147" s="313"/>
      <c r="L147" s="49"/>
      <c r="M147" s="314" t="s">
        <v>1</v>
      </c>
      <c r="N147" s="315" t="s">
        <v>42</v>
      </c>
      <c r="O147" s="316">
        <v>0</v>
      </c>
      <c r="P147" s="316">
        <f t="shared" si="1"/>
        <v>0</v>
      </c>
      <c r="Q147" s="316">
        <v>0</v>
      </c>
      <c r="R147" s="316">
        <f t="shared" si="2"/>
        <v>0</v>
      </c>
      <c r="S147" s="316">
        <v>0</v>
      </c>
      <c r="T147" s="317">
        <f t="shared" si="3"/>
        <v>0</v>
      </c>
      <c r="AR147" s="200" t="s">
        <v>420</v>
      </c>
      <c r="AT147" s="200" t="s">
        <v>149</v>
      </c>
      <c r="AU147" s="200" t="s">
        <v>154</v>
      </c>
      <c r="AY147" s="266" t="s">
        <v>147</v>
      </c>
      <c r="BE147" s="318">
        <f t="shared" si="4"/>
        <v>0</v>
      </c>
      <c r="BF147" s="318">
        <f t="shared" si="5"/>
        <v>20.6</v>
      </c>
      <c r="BG147" s="318">
        <f t="shared" si="6"/>
        <v>0</v>
      </c>
      <c r="BH147" s="318">
        <f t="shared" si="7"/>
        <v>0</v>
      </c>
      <c r="BI147" s="318">
        <f t="shared" si="8"/>
        <v>0</v>
      </c>
      <c r="BJ147" s="266" t="s">
        <v>154</v>
      </c>
      <c r="BK147" s="318">
        <f t="shared" si="9"/>
        <v>20.6</v>
      </c>
      <c r="BL147" s="266" t="s">
        <v>420</v>
      </c>
      <c r="BM147" s="200" t="s">
        <v>262</v>
      </c>
    </row>
    <row r="148" spans="2:65" s="2" customFormat="1" ht="16.5" customHeight="1">
      <c r="B148" s="306"/>
      <c r="C148" s="319" t="s">
        <v>186</v>
      </c>
      <c r="D148" s="319" t="s">
        <v>222</v>
      </c>
      <c r="E148" s="320" t="s">
        <v>990</v>
      </c>
      <c r="F148" s="321" t="s">
        <v>991</v>
      </c>
      <c r="G148" s="322" t="s">
        <v>244</v>
      </c>
      <c r="H148" s="323">
        <v>10</v>
      </c>
      <c r="I148" s="324">
        <v>0.42</v>
      </c>
      <c r="J148" s="324">
        <f t="shared" si="0"/>
        <v>4.2</v>
      </c>
      <c r="K148" s="325"/>
      <c r="L148" s="213"/>
      <c r="M148" s="326" t="s">
        <v>1</v>
      </c>
      <c r="N148" s="327" t="s">
        <v>42</v>
      </c>
      <c r="O148" s="316">
        <v>0</v>
      </c>
      <c r="P148" s="316">
        <f t="shared" si="1"/>
        <v>0</v>
      </c>
      <c r="Q148" s="316">
        <v>0</v>
      </c>
      <c r="R148" s="316">
        <f t="shared" si="2"/>
        <v>0</v>
      </c>
      <c r="S148" s="316">
        <v>0</v>
      </c>
      <c r="T148" s="317">
        <f t="shared" si="3"/>
        <v>0</v>
      </c>
      <c r="AR148" s="200" t="s">
        <v>579</v>
      </c>
      <c r="AT148" s="200" t="s">
        <v>222</v>
      </c>
      <c r="AU148" s="200" t="s">
        <v>154</v>
      </c>
      <c r="AY148" s="266" t="s">
        <v>147</v>
      </c>
      <c r="BE148" s="318">
        <f t="shared" si="4"/>
        <v>0</v>
      </c>
      <c r="BF148" s="318">
        <f t="shared" si="5"/>
        <v>4.2</v>
      </c>
      <c r="BG148" s="318">
        <f t="shared" si="6"/>
        <v>0</v>
      </c>
      <c r="BH148" s="318">
        <f t="shared" si="7"/>
        <v>0</v>
      </c>
      <c r="BI148" s="318">
        <f t="shared" si="8"/>
        <v>0</v>
      </c>
      <c r="BJ148" s="266" t="s">
        <v>154</v>
      </c>
      <c r="BK148" s="318">
        <f t="shared" si="9"/>
        <v>4.2</v>
      </c>
      <c r="BL148" s="266" t="s">
        <v>420</v>
      </c>
      <c r="BM148" s="200" t="s">
        <v>265</v>
      </c>
    </row>
    <row r="149" spans="2:65" s="2" customFormat="1" ht="33" customHeight="1">
      <c r="B149" s="306"/>
      <c r="C149" s="307" t="s">
        <v>266</v>
      </c>
      <c r="D149" s="307" t="s">
        <v>149</v>
      </c>
      <c r="E149" s="308" t="s">
        <v>992</v>
      </c>
      <c r="F149" s="309" t="s">
        <v>993</v>
      </c>
      <c r="G149" s="310" t="s">
        <v>244</v>
      </c>
      <c r="H149" s="311">
        <v>6</v>
      </c>
      <c r="I149" s="312">
        <v>6.67</v>
      </c>
      <c r="J149" s="312">
        <f t="shared" si="0"/>
        <v>40.020000000000003</v>
      </c>
      <c r="K149" s="313"/>
      <c r="L149" s="49"/>
      <c r="M149" s="314" t="s">
        <v>1</v>
      </c>
      <c r="N149" s="315" t="s">
        <v>42</v>
      </c>
      <c r="O149" s="316">
        <v>0</v>
      </c>
      <c r="P149" s="316">
        <f t="shared" si="1"/>
        <v>0</v>
      </c>
      <c r="Q149" s="316">
        <v>0</v>
      </c>
      <c r="R149" s="316">
        <f t="shared" si="2"/>
        <v>0</v>
      </c>
      <c r="S149" s="316">
        <v>0</v>
      </c>
      <c r="T149" s="317">
        <f t="shared" si="3"/>
        <v>0</v>
      </c>
      <c r="AR149" s="200" t="s">
        <v>420</v>
      </c>
      <c r="AT149" s="200" t="s">
        <v>149</v>
      </c>
      <c r="AU149" s="200" t="s">
        <v>154</v>
      </c>
      <c r="AY149" s="266" t="s">
        <v>147</v>
      </c>
      <c r="BE149" s="318">
        <f t="shared" si="4"/>
        <v>0</v>
      </c>
      <c r="BF149" s="318">
        <f t="shared" si="5"/>
        <v>40.020000000000003</v>
      </c>
      <c r="BG149" s="318">
        <f t="shared" si="6"/>
        <v>0</v>
      </c>
      <c r="BH149" s="318">
        <f t="shared" si="7"/>
        <v>0</v>
      </c>
      <c r="BI149" s="318">
        <f t="shared" si="8"/>
        <v>0</v>
      </c>
      <c r="BJ149" s="266" t="s">
        <v>154</v>
      </c>
      <c r="BK149" s="318">
        <f t="shared" si="9"/>
        <v>40.020000000000003</v>
      </c>
      <c r="BL149" s="266" t="s">
        <v>420</v>
      </c>
      <c r="BM149" s="200" t="s">
        <v>269</v>
      </c>
    </row>
    <row r="150" spans="2:65" s="2" customFormat="1" ht="16.5" customHeight="1">
      <c r="B150" s="306"/>
      <c r="C150" s="319" t="s">
        <v>190</v>
      </c>
      <c r="D150" s="319" t="s">
        <v>222</v>
      </c>
      <c r="E150" s="320" t="s">
        <v>994</v>
      </c>
      <c r="F150" s="321" t="s">
        <v>995</v>
      </c>
      <c r="G150" s="322" t="s">
        <v>244</v>
      </c>
      <c r="H150" s="323">
        <v>6</v>
      </c>
      <c r="I150" s="324">
        <v>5.64</v>
      </c>
      <c r="J150" s="324">
        <f t="shared" si="0"/>
        <v>33.840000000000003</v>
      </c>
      <c r="K150" s="325"/>
      <c r="L150" s="213"/>
      <c r="M150" s="326" t="s">
        <v>1</v>
      </c>
      <c r="N150" s="327" t="s">
        <v>42</v>
      </c>
      <c r="O150" s="316">
        <v>0</v>
      </c>
      <c r="P150" s="316">
        <f t="shared" si="1"/>
        <v>0</v>
      </c>
      <c r="Q150" s="316">
        <v>0</v>
      </c>
      <c r="R150" s="316">
        <f t="shared" si="2"/>
        <v>0</v>
      </c>
      <c r="S150" s="316">
        <v>0</v>
      </c>
      <c r="T150" s="317">
        <f t="shared" si="3"/>
        <v>0</v>
      </c>
      <c r="AR150" s="200" t="s">
        <v>579</v>
      </c>
      <c r="AT150" s="200" t="s">
        <v>222</v>
      </c>
      <c r="AU150" s="200" t="s">
        <v>154</v>
      </c>
      <c r="AY150" s="266" t="s">
        <v>147</v>
      </c>
      <c r="BE150" s="318">
        <f t="shared" si="4"/>
        <v>0</v>
      </c>
      <c r="BF150" s="318">
        <f t="shared" si="5"/>
        <v>33.840000000000003</v>
      </c>
      <c r="BG150" s="318">
        <f t="shared" si="6"/>
        <v>0</v>
      </c>
      <c r="BH150" s="318">
        <f t="shared" si="7"/>
        <v>0</v>
      </c>
      <c r="BI150" s="318">
        <f t="shared" si="8"/>
        <v>0</v>
      </c>
      <c r="BJ150" s="266" t="s">
        <v>154</v>
      </c>
      <c r="BK150" s="318">
        <f t="shared" si="9"/>
        <v>33.840000000000003</v>
      </c>
      <c r="BL150" s="266" t="s">
        <v>420</v>
      </c>
      <c r="BM150" s="200" t="s">
        <v>272</v>
      </c>
    </row>
    <row r="151" spans="2:65" s="2" customFormat="1" ht="21.75" customHeight="1">
      <c r="B151" s="306"/>
      <c r="C151" s="307" t="s">
        <v>273</v>
      </c>
      <c r="D151" s="307" t="s">
        <v>149</v>
      </c>
      <c r="E151" s="308" t="s">
        <v>996</v>
      </c>
      <c r="F151" s="309" t="s">
        <v>997</v>
      </c>
      <c r="G151" s="310" t="s">
        <v>244</v>
      </c>
      <c r="H151" s="311">
        <v>4</v>
      </c>
      <c r="I151" s="312">
        <v>26.4</v>
      </c>
      <c r="J151" s="312">
        <f t="shared" si="0"/>
        <v>105.6</v>
      </c>
      <c r="K151" s="313"/>
      <c r="L151" s="49"/>
      <c r="M151" s="314" t="s">
        <v>1</v>
      </c>
      <c r="N151" s="315" t="s">
        <v>42</v>
      </c>
      <c r="O151" s="316">
        <v>0</v>
      </c>
      <c r="P151" s="316">
        <f t="shared" si="1"/>
        <v>0</v>
      </c>
      <c r="Q151" s="316">
        <v>0</v>
      </c>
      <c r="R151" s="316">
        <f t="shared" si="2"/>
        <v>0</v>
      </c>
      <c r="S151" s="316">
        <v>0</v>
      </c>
      <c r="T151" s="317">
        <f t="shared" si="3"/>
        <v>0</v>
      </c>
      <c r="AR151" s="200" t="s">
        <v>420</v>
      </c>
      <c r="AT151" s="200" t="s">
        <v>149</v>
      </c>
      <c r="AU151" s="200" t="s">
        <v>154</v>
      </c>
      <c r="AY151" s="266" t="s">
        <v>147</v>
      </c>
      <c r="BE151" s="318">
        <f t="shared" si="4"/>
        <v>0</v>
      </c>
      <c r="BF151" s="318">
        <f t="shared" si="5"/>
        <v>105.6</v>
      </c>
      <c r="BG151" s="318">
        <f t="shared" si="6"/>
        <v>0</v>
      </c>
      <c r="BH151" s="318">
        <f t="shared" si="7"/>
        <v>0</v>
      </c>
      <c r="BI151" s="318">
        <f t="shared" si="8"/>
        <v>0</v>
      </c>
      <c r="BJ151" s="266" t="s">
        <v>154</v>
      </c>
      <c r="BK151" s="318">
        <f t="shared" si="9"/>
        <v>105.6</v>
      </c>
      <c r="BL151" s="266" t="s">
        <v>420</v>
      </c>
      <c r="BM151" s="200" t="s">
        <v>276</v>
      </c>
    </row>
    <row r="152" spans="2:65" s="2" customFormat="1" ht="16.5" customHeight="1">
      <c r="B152" s="306"/>
      <c r="C152" s="319" t="s">
        <v>196</v>
      </c>
      <c r="D152" s="319" t="s">
        <v>222</v>
      </c>
      <c r="E152" s="320" t="s">
        <v>998</v>
      </c>
      <c r="F152" s="321" t="s">
        <v>999</v>
      </c>
      <c r="G152" s="322" t="s">
        <v>244</v>
      </c>
      <c r="H152" s="323">
        <v>4</v>
      </c>
      <c r="I152" s="324">
        <v>44.29</v>
      </c>
      <c r="J152" s="324">
        <f t="shared" si="0"/>
        <v>177.16</v>
      </c>
      <c r="K152" s="325"/>
      <c r="L152" s="213"/>
      <c r="M152" s="326" t="s">
        <v>1</v>
      </c>
      <c r="N152" s="327" t="s">
        <v>42</v>
      </c>
      <c r="O152" s="316">
        <v>0</v>
      </c>
      <c r="P152" s="316">
        <f t="shared" si="1"/>
        <v>0</v>
      </c>
      <c r="Q152" s="316">
        <v>0</v>
      </c>
      <c r="R152" s="316">
        <f t="shared" si="2"/>
        <v>0</v>
      </c>
      <c r="S152" s="316">
        <v>0</v>
      </c>
      <c r="T152" s="317">
        <f t="shared" si="3"/>
        <v>0</v>
      </c>
      <c r="AR152" s="200" t="s">
        <v>579</v>
      </c>
      <c r="AT152" s="200" t="s">
        <v>222</v>
      </c>
      <c r="AU152" s="200" t="s">
        <v>154</v>
      </c>
      <c r="AY152" s="266" t="s">
        <v>147</v>
      </c>
      <c r="BE152" s="318">
        <f t="shared" si="4"/>
        <v>0</v>
      </c>
      <c r="BF152" s="318">
        <f t="shared" si="5"/>
        <v>177.16</v>
      </c>
      <c r="BG152" s="318">
        <f t="shared" si="6"/>
        <v>0</v>
      </c>
      <c r="BH152" s="318">
        <f t="shared" si="7"/>
        <v>0</v>
      </c>
      <c r="BI152" s="318">
        <f t="shared" si="8"/>
        <v>0</v>
      </c>
      <c r="BJ152" s="266" t="s">
        <v>154</v>
      </c>
      <c r="BK152" s="318">
        <f t="shared" si="9"/>
        <v>177.16</v>
      </c>
      <c r="BL152" s="266" t="s">
        <v>420</v>
      </c>
      <c r="BM152" s="200" t="s">
        <v>280</v>
      </c>
    </row>
    <row r="153" spans="2:65" s="2" customFormat="1" ht="16.5" customHeight="1">
      <c r="B153" s="306"/>
      <c r="C153" s="307" t="s">
        <v>281</v>
      </c>
      <c r="D153" s="307" t="s">
        <v>149</v>
      </c>
      <c r="E153" s="308" t="s">
        <v>678</v>
      </c>
      <c r="F153" s="309" t="s">
        <v>679</v>
      </c>
      <c r="G153" s="310" t="s">
        <v>244</v>
      </c>
      <c r="H153" s="311">
        <v>2</v>
      </c>
      <c r="I153" s="312">
        <v>36.83</v>
      </c>
      <c r="J153" s="312">
        <f t="shared" si="0"/>
        <v>73.66</v>
      </c>
      <c r="K153" s="313"/>
      <c r="L153" s="49"/>
      <c r="M153" s="314" t="s">
        <v>1</v>
      </c>
      <c r="N153" s="315" t="s">
        <v>42</v>
      </c>
      <c r="O153" s="316">
        <v>0</v>
      </c>
      <c r="P153" s="316">
        <f t="shared" si="1"/>
        <v>0</v>
      </c>
      <c r="Q153" s="316">
        <v>0</v>
      </c>
      <c r="R153" s="316">
        <f t="shared" si="2"/>
        <v>0</v>
      </c>
      <c r="S153" s="316">
        <v>0</v>
      </c>
      <c r="T153" s="317">
        <f t="shared" si="3"/>
        <v>0</v>
      </c>
      <c r="AR153" s="200" t="s">
        <v>420</v>
      </c>
      <c r="AT153" s="200" t="s">
        <v>149</v>
      </c>
      <c r="AU153" s="200" t="s">
        <v>154</v>
      </c>
      <c r="AY153" s="266" t="s">
        <v>147</v>
      </c>
      <c r="BE153" s="318">
        <f t="shared" si="4"/>
        <v>0</v>
      </c>
      <c r="BF153" s="318">
        <f t="shared" si="5"/>
        <v>73.66</v>
      </c>
      <c r="BG153" s="318">
        <f t="shared" si="6"/>
        <v>0</v>
      </c>
      <c r="BH153" s="318">
        <f t="shared" si="7"/>
        <v>0</v>
      </c>
      <c r="BI153" s="318">
        <f t="shared" si="8"/>
        <v>0</v>
      </c>
      <c r="BJ153" s="266" t="s">
        <v>154</v>
      </c>
      <c r="BK153" s="318">
        <f t="shared" si="9"/>
        <v>73.66</v>
      </c>
      <c r="BL153" s="266" t="s">
        <v>420</v>
      </c>
      <c r="BM153" s="200" t="s">
        <v>284</v>
      </c>
    </row>
    <row r="154" spans="2:65" s="2" customFormat="1" ht="16.5" customHeight="1">
      <c r="B154" s="306"/>
      <c r="C154" s="319" t="s">
        <v>201</v>
      </c>
      <c r="D154" s="319" t="s">
        <v>222</v>
      </c>
      <c r="E154" s="320" t="s">
        <v>1000</v>
      </c>
      <c r="F154" s="321" t="s">
        <v>1001</v>
      </c>
      <c r="G154" s="322" t="s">
        <v>244</v>
      </c>
      <c r="H154" s="323">
        <v>2</v>
      </c>
      <c r="I154" s="324">
        <v>187.2</v>
      </c>
      <c r="J154" s="324">
        <f t="shared" si="0"/>
        <v>374.4</v>
      </c>
      <c r="K154" s="325"/>
      <c r="L154" s="213"/>
      <c r="M154" s="326" t="s">
        <v>1</v>
      </c>
      <c r="N154" s="327" t="s">
        <v>42</v>
      </c>
      <c r="O154" s="316">
        <v>0</v>
      </c>
      <c r="P154" s="316">
        <f t="shared" si="1"/>
        <v>0</v>
      </c>
      <c r="Q154" s="316">
        <v>0</v>
      </c>
      <c r="R154" s="316">
        <f t="shared" si="2"/>
        <v>0</v>
      </c>
      <c r="S154" s="316">
        <v>0</v>
      </c>
      <c r="T154" s="317">
        <f t="shared" si="3"/>
        <v>0</v>
      </c>
      <c r="AR154" s="200" t="s">
        <v>579</v>
      </c>
      <c r="AT154" s="200" t="s">
        <v>222</v>
      </c>
      <c r="AU154" s="200" t="s">
        <v>154</v>
      </c>
      <c r="AY154" s="266" t="s">
        <v>147</v>
      </c>
      <c r="BE154" s="318">
        <f t="shared" si="4"/>
        <v>0</v>
      </c>
      <c r="BF154" s="318">
        <f t="shared" si="5"/>
        <v>374.4</v>
      </c>
      <c r="BG154" s="318">
        <f t="shared" si="6"/>
        <v>0</v>
      </c>
      <c r="BH154" s="318">
        <f t="shared" si="7"/>
        <v>0</v>
      </c>
      <c r="BI154" s="318">
        <f t="shared" si="8"/>
        <v>0</v>
      </c>
      <c r="BJ154" s="266" t="s">
        <v>154</v>
      </c>
      <c r="BK154" s="318">
        <f t="shared" si="9"/>
        <v>374.4</v>
      </c>
      <c r="BL154" s="266" t="s">
        <v>420</v>
      </c>
      <c r="BM154" s="200" t="s">
        <v>287</v>
      </c>
    </row>
    <row r="155" spans="2:65" s="2" customFormat="1" ht="33" customHeight="1">
      <c r="B155" s="306"/>
      <c r="C155" s="307" t="s">
        <v>346</v>
      </c>
      <c r="D155" s="307" t="s">
        <v>149</v>
      </c>
      <c r="E155" s="308" t="s">
        <v>1002</v>
      </c>
      <c r="F155" s="309" t="s">
        <v>1003</v>
      </c>
      <c r="G155" s="310" t="s">
        <v>244</v>
      </c>
      <c r="H155" s="311">
        <v>30</v>
      </c>
      <c r="I155" s="312">
        <v>21.6</v>
      </c>
      <c r="J155" s="312">
        <f t="shared" si="0"/>
        <v>648</v>
      </c>
      <c r="K155" s="313"/>
      <c r="L155" s="49"/>
      <c r="M155" s="314" t="s">
        <v>1</v>
      </c>
      <c r="N155" s="315" t="s">
        <v>42</v>
      </c>
      <c r="O155" s="316">
        <v>0</v>
      </c>
      <c r="P155" s="316">
        <f t="shared" si="1"/>
        <v>0</v>
      </c>
      <c r="Q155" s="316">
        <v>0</v>
      </c>
      <c r="R155" s="316">
        <f t="shared" si="2"/>
        <v>0</v>
      </c>
      <c r="S155" s="316">
        <v>0</v>
      </c>
      <c r="T155" s="317">
        <f t="shared" si="3"/>
        <v>0</v>
      </c>
      <c r="AR155" s="200" t="s">
        <v>420</v>
      </c>
      <c r="AT155" s="200" t="s">
        <v>149</v>
      </c>
      <c r="AU155" s="200" t="s">
        <v>154</v>
      </c>
      <c r="AY155" s="266" t="s">
        <v>147</v>
      </c>
      <c r="BE155" s="318">
        <f t="shared" si="4"/>
        <v>0</v>
      </c>
      <c r="BF155" s="318">
        <f t="shared" si="5"/>
        <v>648</v>
      </c>
      <c r="BG155" s="318">
        <f t="shared" si="6"/>
        <v>0</v>
      </c>
      <c r="BH155" s="318">
        <f t="shared" si="7"/>
        <v>0</v>
      </c>
      <c r="BI155" s="318">
        <f t="shared" si="8"/>
        <v>0</v>
      </c>
      <c r="BJ155" s="266" t="s">
        <v>154</v>
      </c>
      <c r="BK155" s="318">
        <f t="shared" si="9"/>
        <v>648</v>
      </c>
      <c r="BL155" s="266" t="s">
        <v>420</v>
      </c>
      <c r="BM155" s="200" t="s">
        <v>349</v>
      </c>
    </row>
    <row r="156" spans="2:65" s="2" customFormat="1" ht="21.75" customHeight="1">
      <c r="B156" s="306"/>
      <c r="C156" s="319" t="s">
        <v>207</v>
      </c>
      <c r="D156" s="319" t="s">
        <v>222</v>
      </c>
      <c r="E156" s="320" t="s">
        <v>1004</v>
      </c>
      <c r="F156" s="321" t="s">
        <v>1005</v>
      </c>
      <c r="G156" s="322" t="s">
        <v>244</v>
      </c>
      <c r="H156" s="323">
        <v>30</v>
      </c>
      <c r="I156" s="324">
        <v>40.56</v>
      </c>
      <c r="J156" s="324">
        <f t="shared" si="0"/>
        <v>1216.8</v>
      </c>
      <c r="K156" s="325"/>
      <c r="L156" s="213"/>
      <c r="M156" s="326" t="s">
        <v>1</v>
      </c>
      <c r="N156" s="327" t="s">
        <v>42</v>
      </c>
      <c r="O156" s="316">
        <v>0</v>
      </c>
      <c r="P156" s="316">
        <f t="shared" si="1"/>
        <v>0</v>
      </c>
      <c r="Q156" s="316">
        <v>0</v>
      </c>
      <c r="R156" s="316">
        <f t="shared" si="2"/>
        <v>0</v>
      </c>
      <c r="S156" s="316">
        <v>0</v>
      </c>
      <c r="T156" s="317">
        <f t="shared" si="3"/>
        <v>0</v>
      </c>
      <c r="AR156" s="200" t="s">
        <v>579</v>
      </c>
      <c r="AT156" s="200" t="s">
        <v>222</v>
      </c>
      <c r="AU156" s="200" t="s">
        <v>154</v>
      </c>
      <c r="AY156" s="266" t="s">
        <v>147</v>
      </c>
      <c r="BE156" s="318">
        <f t="shared" si="4"/>
        <v>0</v>
      </c>
      <c r="BF156" s="318">
        <f t="shared" si="5"/>
        <v>1216.8</v>
      </c>
      <c r="BG156" s="318">
        <f t="shared" si="6"/>
        <v>0</v>
      </c>
      <c r="BH156" s="318">
        <f t="shared" si="7"/>
        <v>0</v>
      </c>
      <c r="BI156" s="318">
        <f t="shared" si="8"/>
        <v>0</v>
      </c>
      <c r="BJ156" s="266" t="s">
        <v>154</v>
      </c>
      <c r="BK156" s="318">
        <f t="shared" si="9"/>
        <v>1216.8</v>
      </c>
      <c r="BL156" s="266" t="s">
        <v>420</v>
      </c>
      <c r="BM156" s="200" t="s">
        <v>413</v>
      </c>
    </row>
    <row r="157" spans="2:65" s="2" customFormat="1" ht="21.75" customHeight="1">
      <c r="B157" s="306"/>
      <c r="C157" s="307" t="s">
        <v>414</v>
      </c>
      <c r="D157" s="307" t="s">
        <v>149</v>
      </c>
      <c r="E157" s="308" t="s">
        <v>1006</v>
      </c>
      <c r="F157" s="309" t="s">
        <v>1007</v>
      </c>
      <c r="G157" s="310" t="s">
        <v>244</v>
      </c>
      <c r="H157" s="311">
        <v>2</v>
      </c>
      <c r="I157" s="312">
        <v>28.1</v>
      </c>
      <c r="J157" s="312">
        <f t="shared" si="0"/>
        <v>56.2</v>
      </c>
      <c r="K157" s="313"/>
      <c r="L157" s="49"/>
      <c r="M157" s="314" t="s">
        <v>1</v>
      </c>
      <c r="N157" s="315" t="s">
        <v>42</v>
      </c>
      <c r="O157" s="316">
        <v>0</v>
      </c>
      <c r="P157" s="316">
        <f t="shared" si="1"/>
        <v>0</v>
      </c>
      <c r="Q157" s="316">
        <v>0</v>
      </c>
      <c r="R157" s="316">
        <f t="shared" si="2"/>
        <v>0</v>
      </c>
      <c r="S157" s="316">
        <v>0</v>
      </c>
      <c r="T157" s="317">
        <f t="shared" si="3"/>
        <v>0</v>
      </c>
      <c r="AR157" s="200" t="s">
        <v>420</v>
      </c>
      <c r="AT157" s="200" t="s">
        <v>149</v>
      </c>
      <c r="AU157" s="200" t="s">
        <v>154</v>
      </c>
      <c r="AY157" s="266" t="s">
        <v>147</v>
      </c>
      <c r="BE157" s="318">
        <f t="shared" si="4"/>
        <v>0</v>
      </c>
      <c r="BF157" s="318">
        <f t="shared" si="5"/>
        <v>56.2</v>
      </c>
      <c r="BG157" s="318">
        <f t="shared" si="6"/>
        <v>0</v>
      </c>
      <c r="BH157" s="318">
        <f t="shared" si="7"/>
        <v>0</v>
      </c>
      <c r="BI157" s="318">
        <f t="shared" si="8"/>
        <v>0</v>
      </c>
      <c r="BJ157" s="266" t="s">
        <v>154</v>
      </c>
      <c r="BK157" s="318">
        <f t="shared" si="9"/>
        <v>56.2</v>
      </c>
      <c r="BL157" s="266" t="s">
        <v>420</v>
      </c>
      <c r="BM157" s="200" t="s">
        <v>417</v>
      </c>
    </row>
    <row r="158" spans="2:65" s="2" customFormat="1" ht="24.2" customHeight="1">
      <c r="B158" s="306"/>
      <c r="C158" s="319" t="s">
        <v>245</v>
      </c>
      <c r="D158" s="319" t="s">
        <v>222</v>
      </c>
      <c r="E158" s="320" t="s">
        <v>1008</v>
      </c>
      <c r="F158" s="321" t="s">
        <v>1009</v>
      </c>
      <c r="G158" s="322" t="s">
        <v>244</v>
      </c>
      <c r="H158" s="323">
        <v>2</v>
      </c>
      <c r="I158" s="324">
        <v>36.14</v>
      </c>
      <c r="J158" s="324">
        <f t="shared" si="0"/>
        <v>72.28</v>
      </c>
      <c r="K158" s="325"/>
      <c r="L158" s="213"/>
      <c r="M158" s="326" t="s">
        <v>1</v>
      </c>
      <c r="N158" s="327" t="s">
        <v>42</v>
      </c>
      <c r="O158" s="316">
        <v>0</v>
      </c>
      <c r="P158" s="316">
        <f t="shared" si="1"/>
        <v>0</v>
      </c>
      <c r="Q158" s="316">
        <v>0</v>
      </c>
      <c r="R158" s="316">
        <f t="shared" si="2"/>
        <v>0</v>
      </c>
      <c r="S158" s="316">
        <v>0</v>
      </c>
      <c r="T158" s="317">
        <f t="shared" si="3"/>
        <v>0</v>
      </c>
      <c r="AR158" s="200" t="s">
        <v>579</v>
      </c>
      <c r="AT158" s="200" t="s">
        <v>222</v>
      </c>
      <c r="AU158" s="200" t="s">
        <v>154</v>
      </c>
      <c r="AY158" s="266" t="s">
        <v>147</v>
      </c>
      <c r="BE158" s="318">
        <f t="shared" si="4"/>
        <v>0</v>
      </c>
      <c r="BF158" s="318">
        <f t="shared" si="5"/>
        <v>72.28</v>
      </c>
      <c r="BG158" s="318">
        <f t="shared" si="6"/>
        <v>0</v>
      </c>
      <c r="BH158" s="318">
        <f t="shared" si="7"/>
        <v>0</v>
      </c>
      <c r="BI158" s="318">
        <f t="shared" si="8"/>
        <v>0</v>
      </c>
      <c r="BJ158" s="266" t="s">
        <v>154</v>
      </c>
      <c r="BK158" s="318">
        <f t="shared" si="9"/>
        <v>72.28</v>
      </c>
      <c r="BL158" s="266" t="s">
        <v>420</v>
      </c>
      <c r="BM158" s="200" t="s">
        <v>420</v>
      </c>
    </row>
    <row r="159" spans="2:65" s="2" customFormat="1" ht="24.2" customHeight="1">
      <c r="B159" s="306"/>
      <c r="C159" s="307" t="s">
        <v>421</v>
      </c>
      <c r="D159" s="307" t="s">
        <v>149</v>
      </c>
      <c r="E159" s="308" t="s">
        <v>1010</v>
      </c>
      <c r="F159" s="309" t="s">
        <v>1011</v>
      </c>
      <c r="G159" s="310" t="s">
        <v>244</v>
      </c>
      <c r="H159" s="311">
        <v>10</v>
      </c>
      <c r="I159" s="312">
        <v>2.56</v>
      </c>
      <c r="J159" s="312">
        <f t="shared" si="0"/>
        <v>25.6</v>
      </c>
      <c r="K159" s="313"/>
      <c r="L159" s="49"/>
      <c r="M159" s="314" t="s">
        <v>1</v>
      </c>
      <c r="N159" s="315" t="s">
        <v>42</v>
      </c>
      <c r="O159" s="316">
        <v>0</v>
      </c>
      <c r="P159" s="316">
        <f t="shared" si="1"/>
        <v>0</v>
      </c>
      <c r="Q159" s="316">
        <v>0</v>
      </c>
      <c r="R159" s="316">
        <f t="shared" si="2"/>
        <v>0</v>
      </c>
      <c r="S159" s="316">
        <v>0</v>
      </c>
      <c r="T159" s="317">
        <f t="shared" si="3"/>
        <v>0</v>
      </c>
      <c r="AR159" s="200" t="s">
        <v>420</v>
      </c>
      <c r="AT159" s="200" t="s">
        <v>149</v>
      </c>
      <c r="AU159" s="200" t="s">
        <v>154</v>
      </c>
      <c r="AY159" s="266" t="s">
        <v>147</v>
      </c>
      <c r="BE159" s="318">
        <f t="shared" si="4"/>
        <v>0</v>
      </c>
      <c r="BF159" s="318">
        <f t="shared" si="5"/>
        <v>25.6</v>
      </c>
      <c r="BG159" s="318">
        <f t="shared" si="6"/>
        <v>0</v>
      </c>
      <c r="BH159" s="318">
        <f t="shared" si="7"/>
        <v>0</v>
      </c>
      <c r="BI159" s="318">
        <f t="shared" si="8"/>
        <v>0</v>
      </c>
      <c r="BJ159" s="266" t="s">
        <v>154</v>
      </c>
      <c r="BK159" s="318">
        <f t="shared" si="9"/>
        <v>25.6</v>
      </c>
      <c r="BL159" s="266" t="s">
        <v>420</v>
      </c>
      <c r="BM159" s="200" t="s">
        <v>424</v>
      </c>
    </row>
    <row r="160" spans="2:65" s="2" customFormat="1" ht="24.2" customHeight="1">
      <c r="B160" s="306"/>
      <c r="C160" s="319" t="s">
        <v>249</v>
      </c>
      <c r="D160" s="319" t="s">
        <v>222</v>
      </c>
      <c r="E160" s="320" t="s">
        <v>843</v>
      </c>
      <c r="F160" s="321" t="s">
        <v>844</v>
      </c>
      <c r="G160" s="322" t="s">
        <v>293</v>
      </c>
      <c r="H160" s="323">
        <v>9.42</v>
      </c>
      <c r="I160" s="324">
        <v>3.24</v>
      </c>
      <c r="J160" s="324">
        <f t="shared" si="0"/>
        <v>30.52</v>
      </c>
      <c r="K160" s="325"/>
      <c r="L160" s="213"/>
      <c r="M160" s="326" t="s">
        <v>1</v>
      </c>
      <c r="N160" s="327" t="s">
        <v>42</v>
      </c>
      <c r="O160" s="316">
        <v>0</v>
      </c>
      <c r="P160" s="316">
        <f t="shared" si="1"/>
        <v>0</v>
      </c>
      <c r="Q160" s="316">
        <v>0</v>
      </c>
      <c r="R160" s="316">
        <f t="shared" si="2"/>
        <v>0</v>
      </c>
      <c r="S160" s="316">
        <v>0</v>
      </c>
      <c r="T160" s="317">
        <f t="shared" si="3"/>
        <v>0</v>
      </c>
      <c r="AR160" s="200" t="s">
        <v>579</v>
      </c>
      <c r="AT160" s="200" t="s">
        <v>222</v>
      </c>
      <c r="AU160" s="200" t="s">
        <v>154</v>
      </c>
      <c r="AY160" s="266" t="s">
        <v>147</v>
      </c>
      <c r="BE160" s="318">
        <f t="shared" si="4"/>
        <v>0</v>
      </c>
      <c r="BF160" s="318">
        <f t="shared" si="5"/>
        <v>30.52</v>
      </c>
      <c r="BG160" s="318">
        <f t="shared" si="6"/>
        <v>0</v>
      </c>
      <c r="BH160" s="318">
        <f t="shared" si="7"/>
        <v>0</v>
      </c>
      <c r="BI160" s="318">
        <f t="shared" si="8"/>
        <v>0</v>
      </c>
      <c r="BJ160" s="266" t="s">
        <v>154</v>
      </c>
      <c r="BK160" s="318">
        <f t="shared" si="9"/>
        <v>30.52</v>
      </c>
      <c r="BL160" s="266" t="s">
        <v>420</v>
      </c>
      <c r="BM160" s="200" t="s">
        <v>427</v>
      </c>
    </row>
    <row r="161" spans="2:65" s="2" customFormat="1" ht="24.2" customHeight="1">
      <c r="B161" s="306"/>
      <c r="C161" s="307" t="s">
        <v>428</v>
      </c>
      <c r="D161" s="307" t="s">
        <v>149</v>
      </c>
      <c r="E161" s="308" t="s">
        <v>845</v>
      </c>
      <c r="F161" s="309" t="s">
        <v>1012</v>
      </c>
      <c r="G161" s="310" t="s">
        <v>244</v>
      </c>
      <c r="H161" s="311">
        <v>100</v>
      </c>
      <c r="I161" s="312">
        <v>2.56</v>
      </c>
      <c r="J161" s="312">
        <f t="shared" si="0"/>
        <v>256</v>
      </c>
      <c r="K161" s="313"/>
      <c r="L161" s="49"/>
      <c r="M161" s="314" t="s">
        <v>1</v>
      </c>
      <c r="N161" s="315" t="s">
        <v>42</v>
      </c>
      <c r="O161" s="316">
        <v>0</v>
      </c>
      <c r="P161" s="316">
        <f t="shared" si="1"/>
        <v>0</v>
      </c>
      <c r="Q161" s="316">
        <v>0</v>
      </c>
      <c r="R161" s="316">
        <f t="shared" si="2"/>
        <v>0</v>
      </c>
      <c r="S161" s="316">
        <v>0</v>
      </c>
      <c r="T161" s="317">
        <f t="shared" si="3"/>
        <v>0</v>
      </c>
      <c r="AR161" s="200" t="s">
        <v>420</v>
      </c>
      <c r="AT161" s="200" t="s">
        <v>149</v>
      </c>
      <c r="AU161" s="200" t="s">
        <v>154</v>
      </c>
      <c r="AY161" s="266" t="s">
        <v>147</v>
      </c>
      <c r="BE161" s="318">
        <f t="shared" si="4"/>
        <v>0</v>
      </c>
      <c r="BF161" s="318">
        <f t="shared" si="5"/>
        <v>256</v>
      </c>
      <c r="BG161" s="318">
        <f t="shared" si="6"/>
        <v>0</v>
      </c>
      <c r="BH161" s="318">
        <f t="shared" si="7"/>
        <v>0</v>
      </c>
      <c r="BI161" s="318">
        <f t="shared" si="8"/>
        <v>0</v>
      </c>
      <c r="BJ161" s="266" t="s">
        <v>154</v>
      </c>
      <c r="BK161" s="318">
        <f t="shared" si="9"/>
        <v>256</v>
      </c>
      <c r="BL161" s="266" t="s">
        <v>420</v>
      </c>
      <c r="BM161" s="200" t="s">
        <v>432</v>
      </c>
    </row>
    <row r="162" spans="2:65" s="2" customFormat="1" ht="24.2" customHeight="1">
      <c r="B162" s="306"/>
      <c r="C162" s="319" t="s">
        <v>252</v>
      </c>
      <c r="D162" s="319" t="s">
        <v>222</v>
      </c>
      <c r="E162" s="320" t="s">
        <v>843</v>
      </c>
      <c r="F162" s="321" t="s">
        <v>844</v>
      </c>
      <c r="G162" s="322" t="s">
        <v>293</v>
      </c>
      <c r="H162" s="323">
        <v>100</v>
      </c>
      <c r="I162" s="324">
        <v>3.58</v>
      </c>
      <c r="J162" s="324">
        <f t="shared" si="0"/>
        <v>358</v>
      </c>
      <c r="K162" s="325"/>
      <c r="L162" s="213"/>
      <c r="M162" s="326" t="s">
        <v>1</v>
      </c>
      <c r="N162" s="327" t="s">
        <v>42</v>
      </c>
      <c r="O162" s="316">
        <v>0</v>
      </c>
      <c r="P162" s="316">
        <f t="shared" si="1"/>
        <v>0</v>
      </c>
      <c r="Q162" s="316">
        <v>0</v>
      </c>
      <c r="R162" s="316">
        <f t="shared" si="2"/>
        <v>0</v>
      </c>
      <c r="S162" s="316">
        <v>0</v>
      </c>
      <c r="T162" s="317">
        <f t="shared" si="3"/>
        <v>0</v>
      </c>
      <c r="AR162" s="200" t="s">
        <v>579</v>
      </c>
      <c r="AT162" s="200" t="s">
        <v>222</v>
      </c>
      <c r="AU162" s="200" t="s">
        <v>154</v>
      </c>
      <c r="AY162" s="266" t="s">
        <v>147</v>
      </c>
      <c r="BE162" s="318">
        <f t="shared" si="4"/>
        <v>0</v>
      </c>
      <c r="BF162" s="318">
        <f t="shared" si="5"/>
        <v>358</v>
      </c>
      <c r="BG162" s="318">
        <f t="shared" si="6"/>
        <v>0</v>
      </c>
      <c r="BH162" s="318">
        <f t="shared" si="7"/>
        <v>0</v>
      </c>
      <c r="BI162" s="318">
        <f t="shared" si="8"/>
        <v>0</v>
      </c>
      <c r="BJ162" s="266" t="s">
        <v>154</v>
      </c>
      <c r="BK162" s="318">
        <f t="shared" si="9"/>
        <v>358</v>
      </c>
      <c r="BL162" s="266" t="s">
        <v>420</v>
      </c>
      <c r="BM162" s="200" t="s">
        <v>506</v>
      </c>
    </row>
    <row r="163" spans="2:65" s="2" customFormat="1" ht="24.2" customHeight="1">
      <c r="B163" s="306"/>
      <c r="C163" s="307" t="s">
        <v>507</v>
      </c>
      <c r="D163" s="307" t="s">
        <v>149</v>
      </c>
      <c r="E163" s="308" t="s">
        <v>1013</v>
      </c>
      <c r="F163" s="309" t="s">
        <v>1014</v>
      </c>
      <c r="G163" s="310" t="s">
        <v>244</v>
      </c>
      <c r="H163" s="311">
        <v>6</v>
      </c>
      <c r="I163" s="312">
        <v>43.32</v>
      </c>
      <c r="J163" s="312">
        <f t="shared" si="0"/>
        <v>259.92</v>
      </c>
      <c r="K163" s="313"/>
      <c r="L163" s="49"/>
      <c r="M163" s="314" t="s">
        <v>1</v>
      </c>
      <c r="N163" s="315" t="s">
        <v>42</v>
      </c>
      <c r="O163" s="316">
        <v>0</v>
      </c>
      <c r="P163" s="316">
        <f t="shared" si="1"/>
        <v>0</v>
      </c>
      <c r="Q163" s="316">
        <v>0</v>
      </c>
      <c r="R163" s="316">
        <f t="shared" si="2"/>
        <v>0</v>
      </c>
      <c r="S163" s="316">
        <v>0</v>
      </c>
      <c r="T163" s="317">
        <f t="shared" si="3"/>
        <v>0</v>
      </c>
      <c r="AR163" s="200" t="s">
        <v>420</v>
      </c>
      <c r="AT163" s="200" t="s">
        <v>149</v>
      </c>
      <c r="AU163" s="200" t="s">
        <v>154</v>
      </c>
      <c r="AY163" s="266" t="s">
        <v>147</v>
      </c>
      <c r="BE163" s="318">
        <f t="shared" si="4"/>
        <v>0</v>
      </c>
      <c r="BF163" s="318">
        <f t="shared" si="5"/>
        <v>259.92</v>
      </c>
      <c r="BG163" s="318">
        <f t="shared" si="6"/>
        <v>0</v>
      </c>
      <c r="BH163" s="318">
        <f t="shared" si="7"/>
        <v>0</v>
      </c>
      <c r="BI163" s="318">
        <f t="shared" si="8"/>
        <v>0</v>
      </c>
      <c r="BJ163" s="266" t="s">
        <v>154</v>
      </c>
      <c r="BK163" s="318">
        <f t="shared" si="9"/>
        <v>259.92</v>
      </c>
      <c r="BL163" s="266" t="s">
        <v>420</v>
      </c>
      <c r="BM163" s="200" t="s">
        <v>510</v>
      </c>
    </row>
    <row r="164" spans="2:65" s="2" customFormat="1" ht="16.5" customHeight="1">
      <c r="B164" s="306"/>
      <c r="C164" s="307" t="s">
        <v>256</v>
      </c>
      <c r="D164" s="307" t="s">
        <v>149</v>
      </c>
      <c r="E164" s="308" t="s">
        <v>1015</v>
      </c>
      <c r="F164" s="309" t="s">
        <v>1016</v>
      </c>
      <c r="G164" s="310" t="s">
        <v>279</v>
      </c>
      <c r="H164" s="311">
        <v>4</v>
      </c>
      <c r="I164" s="312">
        <v>3.17</v>
      </c>
      <c r="J164" s="312">
        <f t="shared" si="0"/>
        <v>12.68</v>
      </c>
      <c r="K164" s="313"/>
      <c r="L164" s="49"/>
      <c r="M164" s="314" t="s">
        <v>1</v>
      </c>
      <c r="N164" s="315" t="s">
        <v>42</v>
      </c>
      <c r="O164" s="316">
        <v>0</v>
      </c>
      <c r="P164" s="316">
        <f t="shared" si="1"/>
        <v>0</v>
      </c>
      <c r="Q164" s="316">
        <v>0</v>
      </c>
      <c r="R164" s="316">
        <f t="shared" si="2"/>
        <v>0</v>
      </c>
      <c r="S164" s="316">
        <v>0</v>
      </c>
      <c r="T164" s="317">
        <f t="shared" si="3"/>
        <v>0</v>
      </c>
      <c r="AR164" s="200" t="s">
        <v>420</v>
      </c>
      <c r="AT164" s="200" t="s">
        <v>149</v>
      </c>
      <c r="AU164" s="200" t="s">
        <v>154</v>
      </c>
      <c r="AY164" s="266" t="s">
        <v>147</v>
      </c>
      <c r="BE164" s="318">
        <f t="shared" si="4"/>
        <v>0</v>
      </c>
      <c r="BF164" s="318">
        <f t="shared" si="5"/>
        <v>12.68</v>
      </c>
      <c r="BG164" s="318">
        <f t="shared" si="6"/>
        <v>0</v>
      </c>
      <c r="BH164" s="318">
        <f t="shared" si="7"/>
        <v>0</v>
      </c>
      <c r="BI164" s="318">
        <f t="shared" si="8"/>
        <v>0</v>
      </c>
      <c r="BJ164" s="266" t="s">
        <v>154</v>
      </c>
      <c r="BK164" s="318">
        <f t="shared" si="9"/>
        <v>12.68</v>
      </c>
      <c r="BL164" s="266" t="s">
        <v>420</v>
      </c>
      <c r="BM164" s="200" t="s">
        <v>513</v>
      </c>
    </row>
    <row r="165" spans="2:65" s="2" customFormat="1" ht="24.2" customHeight="1">
      <c r="B165" s="306"/>
      <c r="C165" s="319" t="s">
        <v>514</v>
      </c>
      <c r="D165" s="319" t="s">
        <v>222</v>
      </c>
      <c r="E165" s="320" t="s">
        <v>1017</v>
      </c>
      <c r="F165" s="321" t="s">
        <v>1018</v>
      </c>
      <c r="G165" s="322" t="s">
        <v>244</v>
      </c>
      <c r="H165" s="323">
        <v>4</v>
      </c>
      <c r="I165" s="324">
        <v>12.64</v>
      </c>
      <c r="J165" s="324">
        <f t="shared" si="0"/>
        <v>50.56</v>
      </c>
      <c r="K165" s="325"/>
      <c r="L165" s="213"/>
      <c r="M165" s="326" t="s">
        <v>1</v>
      </c>
      <c r="N165" s="327" t="s">
        <v>42</v>
      </c>
      <c r="O165" s="316">
        <v>0</v>
      </c>
      <c r="P165" s="316">
        <f t="shared" si="1"/>
        <v>0</v>
      </c>
      <c r="Q165" s="316">
        <v>0</v>
      </c>
      <c r="R165" s="316">
        <f t="shared" si="2"/>
        <v>0</v>
      </c>
      <c r="S165" s="316">
        <v>0</v>
      </c>
      <c r="T165" s="317">
        <f t="shared" si="3"/>
        <v>0</v>
      </c>
      <c r="AR165" s="200" t="s">
        <v>579</v>
      </c>
      <c r="AT165" s="200" t="s">
        <v>222</v>
      </c>
      <c r="AU165" s="200" t="s">
        <v>154</v>
      </c>
      <c r="AY165" s="266" t="s">
        <v>147</v>
      </c>
      <c r="BE165" s="318">
        <f t="shared" si="4"/>
        <v>0</v>
      </c>
      <c r="BF165" s="318">
        <f t="shared" si="5"/>
        <v>50.56</v>
      </c>
      <c r="BG165" s="318">
        <f t="shared" si="6"/>
        <v>0</v>
      </c>
      <c r="BH165" s="318">
        <f t="shared" si="7"/>
        <v>0</v>
      </c>
      <c r="BI165" s="318">
        <f t="shared" si="8"/>
        <v>0</v>
      </c>
      <c r="BJ165" s="266" t="s">
        <v>154</v>
      </c>
      <c r="BK165" s="318">
        <f t="shared" si="9"/>
        <v>50.56</v>
      </c>
      <c r="BL165" s="266" t="s">
        <v>420</v>
      </c>
      <c r="BM165" s="200" t="s">
        <v>517</v>
      </c>
    </row>
    <row r="166" spans="2:65" s="2" customFormat="1" ht="24.2" customHeight="1">
      <c r="B166" s="306"/>
      <c r="C166" s="307" t="s">
        <v>258</v>
      </c>
      <c r="D166" s="307" t="s">
        <v>149</v>
      </c>
      <c r="E166" s="308" t="s">
        <v>1019</v>
      </c>
      <c r="F166" s="309" t="s">
        <v>1020</v>
      </c>
      <c r="G166" s="310" t="s">
        <v>244</v>
      </c>
      <c r="H166" s="311">
        <v>8</v>
      </c>
      <c r="I166" s="312">
        <v>2.64</v>
      </c>
      <c r="J166" s="312">
        <f t="shared" si="0"/>
        <v>21.12</v>
      </c>
      <c r="K166" s="313"/>
      <c r="L166" s="49"/>
      <c r="M166" s="314" t="s">
        <v>1</v>
      </c>
      <c r="N166" s="315" t="s">
        <v>42</v>
      </c>
      <c r="O166" s="316">
        <v>0</v>
      </c>
      <c r="P166" s="316">
        <f t="shared" si="1"/>
        <v>0</v>
      </c>
      <c r="Q166" s="316">
        <v>0</v>
      </c>
      <c r="R166" s="316">
        <f t="shared" si="2"/>
        <v>0</v>
      </c>
      <c r="S166" s="316">
        <v>0</v>
      </c>
      <c r="T166" s="317">
        <f t="shared" si="3"/>
        <v>0</v>
      </c>
      <c r="AR166" s="200" t="s">
        <v>420</v>
      </c>
      <c r="AT166" s="200" t="s">
        <v>149</v>
      </c>
      <c r="AU166" s="200" t="s">
        <v>154</v>
      </c>
      <c r="AY166" s="266" t="s">
        <v>147</v>
      </c>
      <c r="BE166" s="318">
        <f t="shared" si="4"/>
        <v>0</v>
      </c>
      <c r="BF166" s="318">
        <f t="shared" si="5"/>
        <v>21.12</v>
      </c>
      <c r="BG166" s="318">
        <f t="shared" si="6"/>
        <v>0</v>
      </c>
      <c r="BH166" s="318">
        <f t="shared" si="7"/>
        <v>0</v>
      </c>
      <c r="BI166" s="318">
        <f t="shared" si="8"/>
        <v>0</v>
      </c>
      <c r="BJ166" s="266" t="s">
        <v>154</v>
      </c>
      <c r="BK166" s="318">
        <f t="shared" si="9"/>
        <v>21.12</v>
      </c>
      <c r="BL166" s="266" t="s">
        <v>420</v>
      </c>
      <c r="BM166" s="200" t="s">
        <v>520</v>
      </c>
    </row>
    <row r="167" spans="2:65" s="2" customFormat="1" ht="24.2" customHeight="1">
      <c r="B167" s="306"/>
      <c r="C167" s="319" t="s">
        <v>521</v>
      </c>
      <c r="D167" s="319" t="s">
        <v>222</v>
      </c>
      <c r="E167" s="320" t="s">
        <v>1021</v>
      </c>
      <c r="F167" s="321" t="s">
        <v>1022</v>
      </c>
      <c r="G167" s="322" t="s">
        <v>244</v>
      </c>
      <c r="H167" s="323">
        <v>8</v>
      </c>
      <c r="I167" s="324">
        <v>6.24</v>
      </c>
      <c r="J167" s="324">
        <f t="shared" si="0"/>
        <v>49.92</v>
      </c>
      <c r="K167" s="325"/>
      <c r="L167" s="213"/>
      <c r="M167" s="326" t="s">
        <v>1</v>
      </c>
      <c r="N167" s="327" t="s">
        <v>42</v>
      </c>
      <c r="O167" s="316">
        <v>0</v>
      </c>
      <c r="P167" s="316">
        <f t="shared" si="1"/>
        <v>0</v>
      </c>
      <c r="Q167" s="316">
        <v>0</v>
      </c>
      <c r="R167" s="316">
        <f t="shared" si="2"/>
        <v>0</v>
      </c>
      <c r="S167" s="316">
        <v>0</v>
      </c>
      <c r="T167" s="317">
        <f t="shared" si="3"/>
        <v>0</v>
      </c>
      <c r="AR167" s="200" t="s">
        <v>579</v>
      </c>
      <c r="AT167" s="200" t="s">
        <v>222</v>
      </c>
      <c r="AU167" s="200" t="s">
        <v>154</v>
      </c>
      <c r="AY167" s="266" t="s">
        <v>147</v>
      </c>
      <c r="BE167" s="318">
        <f t="shared" si="4"/>
        <v>0</v>
      </c>
      <c r="BF167" s="318">
        <f t="shared" si="5"/>
        <v>49.92</v>
      </c>
      <c r="BG167" s="318">
        <f t="shared" si="6"/>
        <v>0</v>
      </c>
      <c r="BH167" s="318">
        <f t="shared" si="7"/>
        <v>0</v>
      </c>
      <c r="BI167" s="318">
        <f t="shared" si="8"/>
        <v>0</v>
      </c>
      <c r="BJ167" s="266" t="s">
        <v>154</v>
      </c>
      <c r="BK167" s="318">
        <f t="shared" si="9"/>
        <v>49.92</v>
      </c>
      <c r="BL167" s="266" t="s">
        <v>420</v>
      </c>
      <c r="BM167" s="200" t="s">
        <v>524</v>
      </c>
    </row>
    <row r="168" spans="2:65" s="2" customFormat="1" ht="24.2" customHeight="1">
      <c r="B168" s="306"/>
      <c r="C168" s="307" t="s">
        <v>262</v>
      </c>
      <c r="D168" s="307" t="s">
        <v>149</v>
      </c>
      <c r="E168" s="308" t="s">
        <v>1023</v>
      </c>
      <c r="F168" s="309" t="s">
        <v>1024</v>
      </c>
      <c r="G168" s="310" t="s">
        <v>279</v>
      </c>
      <c r="H168" s="311">
        <v>140</v>
      </c>
      <c r="I168" s="312">
        <v>1.1499999999999999</v>
      </c>
      <c r="J168" s="312">
        <f t="shared" si="0"/>
        <v>161</v>
      </c>
      <c r="K168" s="313"/>
      <c r="L168" s="49"/>
      <c r="M168" s="314" t="s">
        <v>1</v>
      </c>
      <c r="N168" s="315" t="s">
        <v>42</v>
      </c>
      <c r="O168" s="316">
        <v>0</v>
      </c>
      <c r="P168" s="316">
        <f t="shared" si="1"/>
        <v>0</v>
      </c>
      <c r="Q168" s="316">
        <v>0</v>
      </c>
      <c r="R168" s="316">
        <f t="shared" si="2"/>
        <v>0</v>
      </c>
      <c r="S168" s="316">
        <v>0</v>
      </c>
      <c r="T168" s="317">
        <f t="shared" si="3"/>
        <v>0</v>
      </c>
      <c r="AR168" s="200" t="s">
        <v>420</v>
      </c>
      <c r="AT168" s="200" t="s">
        <v>149</v>
      </c>
      <c r="AU168" s="200" t="s">
        <v>154</v>
      </c>
      <c r="AY168" s="266" t="s">
        <v>147</v>
      </c>
      <c r="BE168" s="318">
        <f t="shared" si="4"/>
        <v>0</v>
      </c>
      <c r="BF168" s="318">
        <f t="shared" si="5"/>
        <v>161</v>
      </c>
      <c r="BG168" s="318">
        <f t="shared" si="6"/>
        <v>0</v>
      </c>
      <c r="BH168" s="318">
        <f t="shared" si="7"/>
        <v>0</v>
      </c>
      <c r="BI168" s="318">
        <f t="shared" si="8"/>
        <v>0</v>
      </c>
      <c r="BJ168" s="266" t="s">
        <v>154</v>
      </c>
      <c r="BK168" s="318">
        <f t="shared" si="9"/>
        <v>161</v>
      </c>
      <c r="BL168" s="266" t="s">
        <v>420</v>
      </c>
      <c r="BM168" s="200" t="s">
        <v>529</v>
      </c>
    </row>
    <row r="169" spans="2:65" s="2" customFormat="1" ht="21.75" customHeight="1">
      <c r="B169" s="306"/>
      <c r="C169" s="319" t="s">
        <v>530</v>
      </c>
      <c r="D169" s="319" t="s">
        <v>222</v>
      </c>
      <c r="E169" s="320" t="s">
        <v>1025</v>
      </c>
      <c r="F169" s="321" t="s">
        <v>1026</v>
      </c>
      <c r="G169" s="322" t="s">
        <v>279</v>
      </c>
      <c r="H169" s="323">
        <v>140</v>
      </c>
      <c r="I169" s="324">
        <v>0.84</v>
      </c>
      <c r="J169" s="324">
        <f t="shared" si="0"/>
        <v>117.6</v>
      </c>
      <c r="K169" s="325"/>
      <c r="L169" s="213"/>
      <c r="M169" s="326" t="s">
        <v>1</v>
      </c>
      <c r="N169" s="327" t="s">
        <v>42</v>
      </c>
      <c r="O169" s="316">
        <v>0</v>
      </c>
      <c r="P169" s="316">
        <f t="shared" si="1"/>
        <v>0</v>
      </c>
      <c r="Q169" s="316">
        <v>0</v>
      </c>
      <c r="R169" s="316">
        <f t="shared" si="2"/>
        <v>0</v>
      </c>
      <c r="S169" s="316">
        <v>0</v>
      </c>
      <c r="T169" s="317">
        <f t="shared" si="3"/>
        <v>0</v>
      </c>
      <c r="AR169" s="200" t="s">
        <v>579</v>
      </c>
      <c r="AT169" s="200" t="s">
        <v>222</v>
      </c>
      <c r="AU169" s="200" t="s">
        <v>154</v>
      </c>
      <c r="AY169" s="266" t="s">
        <v>147</v>
      </c>
      <c r="BE169" s="318">
        <f t="shared" si="4"/>
        <v>0</v>
      </c>
      <c r="BF169" s="318">
        <f t="shared" si="5"/>
        <v>117.6</v>
      </c>
      <c r="BG169" s="318">
        <f t="shared" si="6"/>
        <v>0</v>
      </c>
      <c r="BH169" s="318">
        <f t="shared" si="7"/>
        <v>0</v>
      </c>
      <c r="BI169" s="318">
        <f t="shared" si="8"/>
        <v>0</v>
      </c>
      <c r="BJ169" s="266" t="s">
        <v>154</v>
      </c>
      <c r="BK169" s="318">
        <f t="shared" si="9"/>
        <v>117.6</v>
      </c>
      <c r="BL169" s="266" t="s">
        <v>420</v>
      </c>
      <c r="BM169" s="200" t="s">
        <v>533</v>
      </c>
    </row>
    <row r="170" spans="2:65" s="2" customFormat="1" ht="21.75" customHeight="1">
      <c r="B170" s="306"/>
      <c r="C170" s="319" t="s">
        <v>265</v>
      </c>
      <c r="D170" s="319" t="s">
        <v>222</v>
      </c>
      <c r="E170" s="320" t="s">
        <v>1027</v>
      </c>
      <c r="F170" s="321" t="s">
        <v>1028</v>
      </c>
      <c r="G170" s="322" t="s">
        <v>279</v>
      </c>
      <c r="H170" s="323">
        <v>140</v>
      </c>
      <c r="I170" s="324">
        <v>1.44</v>
      </c>
      <c r="J170" s="324">
        <f t="shared" si="0"/>
        <v>201.6</v>
      </c>
      <c r="K170" s="325"/>
      <c r="L170" s="213"/>
      <c r="M170" s="326" t="s">
        <v>1</v>
      </c>
      <c r="N170" s="327" t="s">
        <v>42</v>
      </c>
      <c r="O170" s="316">
        <v>0</v>
      </c>
      <c r="P170" s="316">
        <f t="shared" si="1"/>
        <v>0</v>
      </c>
      <c r="Q170" s="316">
        <v>0</v>
      </c>
      <c r="R170" s="316">
        <f t="shared" si="2"/>
        <v>0</v>
      </c>
      <c r="S170" s="316">
        <v>0</v>
      </c>
      <c r="T170" s="317">
        <f t="shared" si="3"/>
        <v>0</v>
      </c>
      <c r="AR170" s="200" t="s">
        <v>579</v>
      </c>
      <c r="AT170" s="200" t="s">
        <v>222</v>
      </c>
      <c r="AU170" s="200" t="s">
        <v>154</v>
      </c>
      <c r="AY170" s="266" t="s">
        <v>147</v>
      </c>
      <c r="BE170" s="318">
        <f t="shared" si="4"/>
        <v>0</v>
      </c>
      <c r="BF170" s="318">
        <f t="shared" si="5"/>
        <v>201.6</v>
      </c>
      <c r="BG170" s="318">
        <f t="shared" si="6"/>
        <v>0</v>
      </c>
      <c r="BH170" s="318">
        <f t="shared" si="7"/>
        <v>0</v>
      </c>
      <c r="BI170" s="318">
        <f t="shared" si="8"/>
        <v>0</v>
      </c>
      <c r="BJ170" s="266" t="s">
        <v>154</v>
      </c>
      <c r="BK170" s="318">
        <f t="shared" si="9"/>
        <v>201.6</v>
      </c>
      <c r="BL170" s="266" t="s">
        <v>420</v>
      </c>
      <c r="BM170" s="200" t="s">
        <v>537</v>
      </c>
    </row>
    <row r="171" spans="2:65" s="2" customFormat="1" ht="24.2" customHeight="1">
      <c r="B171" s="306"/>
      <c r="C171" s="307" t="s">
        <v>538</v>
      </c>
      <c r="D171" s="307" t="s">
        <v>149</v>
      </c>
      <c r="E171" s="308" t="s">
        <v>1029</v>
      </c>
      <c r="F171" s="309" t="s">
        <v>1030</v>
      </c>
      <c r="G171" s="310" t="s">
        <v>279</v>
      </c>
      <c r="H171" s="311">
        <v>45</v>
      </c>
      <c r="I171" s="312">
        <v>2.06</v>
      </c>
      <c r="J171" s="312">
        <f t="shared" si="0"/>
        <v>92.7</v>
      </c>
      <c r="K171" s="313"/>
      <c r="L171" s="49"/>
      <c r="M171" s="314" t="s">
        <v>1</v>
      </c>
      <c r="N171" s="315" t="s">
        <v>42</v>
      </c>
      <c r="O171" s="316">
        <v>0</v>
      </c>
      <c r="P171" s="316">
        <f t="shared" si="1"/>
        <v>0</v>
      </c>
      <c r="Q171" s="316">
        <v>0</v>
      </c>
      <c r="R171" s="316">
        <f t="shared" si="2"/>
        <v>0</v>
      </c>
      <c r="S171" s="316">
        <v>0</v>
      </c>
      <c r="T171" s="317">
        <f t="shared" si="3"/>
        <v>0</v>
      </c>
      <c r="AR171" s="200" t="s">
        <v>420</v>
      </c>
      <c r="AT171" s="200" t="s">
        <v>149</v>
      </c>
      <c r="AU171" s="200" t="s">
        <v>154</v>
      </c>
      <c r="AY171" s="266" t="s">
        <v>147</v>
      </c>
      <c r="BE171" s="318">
        <f t="shared" si="4"/>
        <v>0</v>
      </c>
      <c r="BF171" s="318">
        <f t="shared" si="5"/>
        <v>92.7</v>
      </c>
      <c r="BG171" s="318">
        <f t="shared" si="6"/>
        <v>0</v>
      </c>
      <c r="BH171" s="318">
        <f t="shared" si="7"/>
        <v>0</v>
      </c>
      <c r="BI171" s="318">
        <f t="shared" si="8"/>
        <v>0</v>
      </c>
      <c r="BJ171" s="266" t="s">
        <v>154</v>
      </c>
      <c r="BK171" s="318">
        <f t="shared" si="9"/>
        <v>92.7</v>
      </c>
      <c r="BL171" s="266" t="s">
        <v>420</v>
      </c>
      <c r="BM171" s="200" t="s">
        <v>541</v>
      </c>
    </row>
    <row r="172" spans="2:65" s="2" customFormat="1" ht="21.75" customHeight="1">
      <c r="B172" s="306"/>
      <c r="C172" s="319" t="s">
        <v>269</v>
      </c>
      <c r="D172" s="319" t="s">
        <v>222</v>
      </c>
      <c r="E172" s="320" t="s">
        <v>694</v>
      </c>
      <c r="F172" s="321" t="s">
        <v>695</v>
      </c>
      <c r="G172" s="322" t="s">
        <v>279</v>
      </c>
      <c r="H172" s="323">
        <v>45</v>
      </c>
      <c r="I172" s="324">
        <v>5.16</v>
      </c>
      <c r="J172" s="324">
        <f t="shared" si="0"/>
        <v>232.2</v>
      </c>
      <c r="K172" s="325"/>
      <c r="L172" s="213"/>
      <c r="M172" s="326" t="s">
        <v>1</v>
      </c>
      <c r="N172" s="327" t="s">
        <v>42</v>
      </c>
      <c r="O172" s="316">
        <v>0</v>
      </c>
      <c r="P172" s="316">
        <f t="shared" si="1"/>
        <v>0</v>
      </c>
      <c r="Q172" s="316">
        <v>0</v>
      </c>
      <c r="R172" s="316">
        <f t="shared" si="2"/>
        <v>0</v>
      </c>
      <c r="S172" s="316">
        <v>0</v>
      </c>
      <c r="T172" s="317">
        <f t="shared" si="3"/>
        <v>0</v>
      </c>
      <c r="AR172" s="200" t="s">
        <v>579</v>
      </c>
      <c r="AT172" s="200" t="s">
        <v>222</v>
      </c>
      <c r="AU172" s="200" t="s">
        <v>154</v>
      </c>
      <c r="AY172" s="266" t="s">
        <v>147</v>
      </c>
      <c r="BE172" s="318">
        <f t="shared" si="4"/>
        <v>0</v>
      </c>
      <c r="BF172" s="318">
        <f t="shared" si="5"/>
        <v>232.2</v>
      </c>
      <c r="BG172" s="318">
        <f t="shared" si="6"/>
        <v>0</v>
      </c>
      <c r="BH172" s="318">
        <f t="shared" si="7"/>
        <v>0</v>
      </c>
      <c r="BI172" s="318">
        <f t="shared" si="8"/>
        <v>0</v>
      </c>
      <c r="BJ172" s="266" t="s">
        <v>154</v>
      </c>
      <c r="BK172" s="318">
        <f t="shared" si="9"/>
        <v>232.2</v>
      </c>
      <c r="BL172" s="266" t="s">
        <v>420</v>
      </c>
      <c r="BM172" s="200" t="s">
        <v>544</v>
      </c>
    </row>
    <row r="173" spans="2:65" s="2" customFormat="1" ht="16.5" customHeight="1">
      <c r="B173" s="306"/>
      <c r="C173" s="307" t="s">
        <v>545</v>
      </c>
      <c r="D173" s="307" t="s">
        <v>149</v>
      </c>
      <c r="E173" s="308" t="s">
        <v>706</v>
      </c>
      <c r="F173" s="309" t="s">
        <v>707</v>
      </c>
      <c r="G173" s="310" t="s">
        <v>708</v>
      </c>
      <c r="H173" s="311">
        <v>10</v>
      </c>
      <c r="I173" s="312">
        <v>48</v>
      </c>
      <c r="J173" s="312">
        <f t="shared" si="0"/>
        <v>480</v>
      </c>
      <c r="K173" s="313"/>
      <c r="L173" s="49"/>
      <c r="M173" s="314" t="s">
        <v>1</v>
      </c>
      <c r="N173" s="315" t="s">
        <v>42</v>
      </c>
      <c r="O173" s="316">
        <v>0</v>
      </c>
      <c r="P173" s="316">
        <f t="shared" si="1"/>
        <v>0</v>
      </c>
      <c r="Q173" s="316">
        <v>0</v>
      </c>
      <c r="R173" s="316">
        <f t="shared" si="2"/>
        <v>0</v>
      </c>
      <c r="S173" s="316">
        <v>0</v>
      </c>
      <c r="T173" s="317">
        <f t="shared" si="3"/>
        <v>0</v>
      </c>
      <c r="AR173" s="200" t="s">
        <v>420</v>
      </c>
      <c r="AT173" s="200" t="s">
        <v>149</v>
      </c>
      <c r="AU173" s="200" t="s">
        <v>154</v>
      </c>
      <c r="AY173" s="266" t="s">
        <v>147</v>
      </c>
      <c r="BE173" s="318">
        <f t="shared" si="4"/>
        <v>0</v>
      </c>
      <c r="BF173" s="318">
        <f t="shared" si="5"/>
        <v>480</v>
      </c>
      <c r="BG173" s="318">
        <f t="shared" si="6"/>
        <v>0</v>
      </c>
      <c r="BH173" s="318">
        <f t="shared" si="7"/>
        <v>0</v>
      </c>
      <c r="BI173" s="318">
        <f t="shared" si="8"/>
        <v>0</v>
      </c>
      <c r="BJ173" s="266" t="s">
        <v>154</v>
      </c>
      <c r="BK173" s="318">
        <f t="shared" si="9"/>
        <v>480</v>
      </c>
      <c r="BL173" s="266" t="s">
        <v>420</v>
      </c>
      <c r="BM173" s="200" t="s">
        <v>548</v>
      </c>
    </row>
    <row r="174" spans="2:65" s="2" customFormat="1" ht="16.5" customHeight="1">
      <c r="B174" s="306"/>
      <c r="C174" s="307" t="s">
        <v>272</v>
      </c>
      <c r="D174" s="307" t="s">
        <v>149</v>
      </c>
      <c r="E174" s="308" t="s">
        <v>709</v>
      </c>
      <c r="F174" s="309" t="s">
        <v>710</v>
      </c>
      <c r="G174" s="310" t="s">
        <v>206</v>
      </c>
      <c r="H174" s="311">
        <v>1</v>
      </c>
      <c r="I174" s="312">
        <v>72</v>
      </c>
      <c r="J174" s="312">
        <f t="shared" si="0"/>
        <v>72</v>
      </c>
      <c r="K174" s="313"/>
      <c r="L174" s="49"/>
      <c r="M174" s="314" t="s">
        <v>1</v>
      </c>
      <c r="N174" s="315" t="s">
        <v>42</v>
      </c>
      <c r="O174" s="316">
        <v>0</v>
      </c>
      <c r="P174" s="316">
        <f t="shared" si="1"/>
        <v>0</v>
      </c>
      <c r="Q174" s="316">
        <v>0</v>
      </c>
      <c r="R174" s="316">
        <f t="shared" si="2"/>
        <v>0</v>
      </c>
      <c r="S174" s="316">
        <v>0</v>
      </c>
      <c r="T174" s="317">
        <f t="shared" si="3"/>
        <v>0</v>
      </c>
      <c r="AR174" s="200" t="s">
        <v>420</v>
      </c>
      <c r="AT174" s="200" t="s">
        <v>149</v>
      </c>
      <c r="AU174" s="200" t="s">
        <v>154</v>
      </c>
      <c r="AY174" s="266" t="s">
        <v>147</v>
      </c>
      <c r="BE174" s="318">
        <f t="shared" si="4"/>
        <v>0</v>
      </c>
      <c r="BF174" s="318">
        <f t="shared" si="5"/>
        <v>72</v>
      </c>
      <c r="BG174" s="318">
        <f t="shared" si="6"/>
        <v>0</v>
      </c>
      <c r="BH174" s="318">
        <f t="shared" si="7"/>
        <v>0</v>
      </c>
      <c r="BI174" s="318">
        <f t="shared" si="8"/>
        <v>0</v>
      </c>
      <c r="BJ174" s="266" t="s">
        <v>154</v>
      </c>
      <c r="BK174" s="318">
        <f t="shared" si="9"/>
        <v>72</v>
      </c>
      <c r="BL174" s="266" t="s">
        <v>420</v>
      </c>
      <c r="BM174" s="200" t="s">
        <v>551</v>
      </c>
    </row>
    <row r="175" spans="2:65" s="2" customFormat="1" ht="16.5" customHeight="1">
      <c r="B175" s="306"/>
      <c r="C175" s="307" t="s">
        <v>552</v>
      </c>
      <c r="D175" s="307" t="s">
        <v>149</v>
      </c>
      <c r="E175" s="308" t="s">
        <v>711</v>
      </c>
      <c r="F175" s="309" t="s">
        <v>712</v>
      </c>
      <c r="G175" s="310" t="s">
        <v>206</v>
      </c>
      <c r="H175" s="311">
        <v>1</v>
      </c>
      <c r="I175" s="312">
        <v>156</v>
      </c>
      <c r="J175" s="312">
        <f t="shared" si="0"/>
        <v>156</v>
      </c>
      <c r="K175" s="313"/>
      <c r="L175" s="49"/>
      <c r="M175" s="314" t="s">
        <v>1</v>
      </c>
      <c r="N175" s="315" t="s">
        <v>42</v>
      </c>
      <c r="O175" s="316">
        <v>0</v>
      </c>
      <c r="P175" s="316">
        <f t="shared" si="1"/>
        <v>0</v>
      </c>
      <c r="Q175" s="316">
        <v>0</v>
      </c>
      <c r="R175" s="316">
        <f t="shared" si="2"/>
        <v>0</v>
      </c>
      <c r="S175" s="316">
        <v>0</v>
      </c>
      <c r="T175" s="317">
        <f t="shared" si="3"/>
        <v>0</v>
      </c>
      <c r="AR175" s="200" t="s">
        <v>420</v>
      </c>
      <c r="AT175" s="200" t="s">
        <v>149</v>
      </c>
      <c r="AU175" s="200" t="s">
        <v>154</v>
      </c>
      <c r="AY175" s="266" t="s">
        <v>147</v>
      </c>
      <c r="BE175" s="318">
        <f t="shared" si="4"/>
        <v>0</v>
      </c>
      <c r="BF175" s="318">
        <f t="shared" si="5"/>
        <v>156</v>
      </c>
      <c r="BG175" s="318">
        <f t="shared" si="6"/>
        <v>0</v>
      </c>
      <c r="BH175" s="318">
        <f t="shared" si="7"/>
        <v>0</v>
      </c>
      <c r="BI175" s="318">
        <f t="shared" si="8"/>
        <v>0</v>
      </c>
      <c r="BJ175" s="266" t="s">
        <v>154</v>
      </c>
      <c r="BK175" s="318">
        <f t="shared" si="9"/>
        <v>156</v>
      </c>
      <c r="BL175" s="266" t="s">
        <v>420</v>
      </c>
      <c r="BM175" s="200" t="s">
        <v>555</v>
      </c>
    </row>
    <row r="176" spans="2:65" s="2" customFormat="1" ht="16.5" customHeight="1">
      <c r="B176" s="306"/>
      <c r="C176" s="307" t="s">
        <v>276</v>
      </c>
      <c r="D176" s="307" t="s">
        <v>149</v>
      </c>
      <c r="E176" s="308" t="s">
        <v>713</v>
      </c>
      <c r="F176" s="309" t="s">
        <v>714</v>
      </c>
      <c r="G176" s="310" t="s">
        <v>206</v>
      </c>
      <c r="H176" s="311">
        <v>1</v>
      </c>
      <c r="I176" s="312">
        <v>420</v>
      </c>
      <c r="J176" s="312">
        <f t="shared" si="0"/>
        <v>420</v>
      </c>
      <c r="K176" s="313"/>
      <c r="L176" s="49"/>
      <c r="M176" s="328" t="s">
        <v>1</v>
      </c>
      <c r="N176" s="329" t="s">
        <v>42</v>
      </c>
      <c r="O176" s="330">
        <v>0</v>
      </c>
      <c r="P176" s="330">
        <f t="shared" si="1"/>
        <v>0</v>
      </c>
      <c r="Q176" s="330">
        <v>0</v>
      </c>
      <c r="R176" s="330">
        <f t="shared" si="2"/>
        <v>0</v>
      </c>
      <c r="S176" s="330">
        <v>0</v>
      </c>
      <c r="T176" s="331">
        <f t="shared" si="3"/>
        <v>0</v>
      </c>
      <c r="AR176" s="200" t="s">
        <v>420</v>
      </c>
      <c r="AT176" s="200" t="s">
        <v>149</v>
      </c>
      <c r="AU176" s="200" t="s">
        <v>154</v>
      </c>
      <c r="AY176" s="266" t="s">
        <v>147</v>
      </c>
      <c r="BE176" s="318">
        <f t="shared" si="4"/>
        <v>0</v>
      </c>
      <c r="BF176" s="318">
        <f t="shared" si="5"/>
        <v>420</v>
      </c>
      <c r="BG176" s="318">
        <f t="shared" si="6"/>
        <v>0</v>
      </c>
      <c r="BH176" s="318">
        <f t="shared" si="7"/>
        <v>0</v>
      </c>
      <c r="BI176" s="318">
        <f t="shared" si="8"/>
        <v>0</v>
      </c>
      <c r="BJ176" s="266" t="s">
        <v>154</v>
      </c>
      <c r="BK176" s="318">
        <f t="shared" si="9"/>
        <v>420</v>
      </c>
      <c r="BL176" s="266" t="s">
        <v>420</v>
      </c>
      <c r="BM176" s="200" t="s">
        <v>560</v>
      </c>
    </row>
    <row r="177" spans="2:12" s="2" customFormat="1" ht="6.95" customHeight="1">
      <c r="B177" s="272"/>
      <c r="C177" s="273"/>
      <c r="D177" s="273"/>
      <c r="E177" s="273"/>
      <c r="F177" s="273"/>
      <c r="G177" s="273"/>
      <c r="H177" s="273"/>
      <c r="I177" s="273"/>
      <c r="J177" s="273"/>
      <c r="K177" s="273"/>
      <c r="L177" s="49"/>
    </row>
  </sheetData>
  <autoFilter ref="C120:K176" xr:uid="{00000000-0009-0000-0000-000001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8B57F-B07F-42CB-8F70-7D632AF17C26}">
  <sheetPr>
    <pageSetUpPr fitToPage="1"/>
  </sheetPr>
  <dimension ref="B2:BM180"/>
  <sheetViews>
    <sheetView showGridLines="0" topLeftCell="A12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9.33203125" style="1"/>
  </cols>
  <sheetData>
    <row r="2" spans="2:46" ht="36.950000000000003" customHeight="1">
      <c r="L2" s="265" t="s">
        <v>947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266" t="s">
        <v>1031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266" t="s">
        <v>76</v>
      </c>
    </row>
    <row r="4" spans="2:46" ht="24.95" customHeight="1">
      <c r="B4" s="17"/>
      <c r="D4" s="108" t="s">
        <v>119</v>
      </c>
      <c r="L4" s="17"/>
      <c r="M4" s="109" t="s">
        <v>9</v>
      </c>
      <c r="AT4" s="266" t="s">
        <v>4</v>
      </c>
    </row>
    <row r="5" spans="2:46" ht="6.95" customHeight="1">
      <c r="B5" s="17"/>
      <c r="L5" s="17"/>
    </row>
    <row r="6" spans="2:46" ht="12" customHeight="1">
      <c r="B6" s="17"/>
      <c r="D6" s="110" t="s">
        <v>13</v>
      </c>
      <c r="L6" s="17"/>
    </row>
    <row r="7" spans="2:46" ht="16.5" customHeight="1">
      <c r="B7" s="17"/>
      <c r="E7" s="257" t="str">
        <f>'[1]Rekapitulácia stavby'!K6</f>
        <v>Zberný dvor obce Chtelnica</v>
      </c>
      <c r="F7" s="258"/>
      <c r="G7" s="258"/>
      <c r="H7" s="258"/>
      <c r="L7" s="17"/>
    </row>
    <row r="8" spans="2:46" s="2" customFormat="1" ht="12" customHeight="1">
      <c r="B8" s="49"/>
      <c r="D8" s="110" t="s">
        <v>120</v>
      </c>
      <c r="L8" s="49"/>
    </row>
    <row r="9" spans="2:46" s="2" customFormat="1" ht="16.5" customHeight="1">
      <c r="B9" s="49"/>
      <c r="E9" s="259" t="s">
        <v>1032</v>
      </c>
      <c r="F9" s="267"/>
      <c r="G9" s="267"/>
      <c r="H9" s="267"/>
      <c r="L9" s="49"/>
    </row>
    <row r="10" spans="2:46" s="2" customFormat="1">
      <c r="B10" s="49"/>
      <c r="L10" s="49"/>
    </row>
    <row r="11" spans="2:46" s="2" customFormat="1" ht="12" customHeight="1">
      <c r="B11" s="49"/>
      <c r="D11" s="110" t="s">
        <v>15</v>
      </c>
      <c r="F11" s="111" t="s">
        <v>1</v>
      </c>
      <c r="I11" s="110" t="s">
        <v>16</v>
      </c>
      <c r="J11" s="111" t="s">
        <v>1</v>
      </c>
      <c r="L11" s="49"/>
    </row>
    <row r="12" spans="2:46" s="2" customFormat="1" ht="12" customHeight="1">
      <c r="B12" s="49"/>
      <c r="D12" s="110" t="s">
        <v>17</v>
      </c>
      <c r="F12" s="111" t="s">
        <v>18</v>
      </c>
      <c r="I12" s="110" t="s">
        <v>19</v>
      </c>
      <c r="J12" s="112" t="str">
        <f>'[1]Rekapitulácia stavby'!AN8</f>
        <v>5. 10. 2022</v>
      </c>
      <c r="L12" s="49"/>
    </row>
    <row r="13" spans="2:46" s="2" customFormat="1" ht="10.9" customHeight="1">
      <c r="B13" s="49"/>
      <c r="L13" s="49"/>
    </row>
    <row r="14" spans="2:46" s="2" customFormat="1" ht="12" customHeight="1">
      <c r="B14" s="49"/>
      <c r="D14" s="110" t="s">
        <v>21</v>
      </c>
      <c r="I14" s="110" t="s">
        <v>22</v>
      </c>
      <c r="J14" s="111" t="s">
        <v>23</v>
      </c>
      <c r="L14" s="49"/>
    </row>
    <row r="15" spans="2:46" s="2" customFormat="1" ht="18" customHeight="1">
      <c r="B15" s="49"/>
      <c r="E15" s="111" t="s">
        <v>24</v>
      </c>
      <c r="I15" s="110" t="s">
        <v>25</v>
      </c>
      <c r="J15" s="111" t="s">
        <v>1</v>
      </c>
      <c r="L15" s="49"/>
    </row>
    <row r="16" spans="2:46" s="2" customFormat="1" ht="6.95" customHeight="1">
      <c r="B16" s="49"/>
      <c r="L16" s="49"/>
    </row>
    <row r="17" spans="2:12" s="2" customFormat="1" ht="12" customHeight="1">
      <c r="B17" s="49"/>
      <c r="D17" s="110" t="s">
        <v>26</v>
      </c>
      <c r="I17" s="110" t="s">
        <v>22</v>
      </c>
      <c r="J17" s="111" t="s">
        <v>27</v>
      </c>
      <c r="L17" s="49"/>
    </row>
    <row r="18" spans="2:12" s="2" customFormat="1" ht="18" customHeight="1">
      <c r="B18" s="49"/>
      <c r="E18" s="111" t="s">
        <v>28</v>
      </c>
      <c r="I18" s="110" t="s">
        <v>25</v>
      </c>
      <c r="J18" s="111" t="s">
        <v>29</v>
      </c>
      <c r="L18" s="49"/>
    </row>
    <row r="19" spans="2:12" s="2" customFormat="1" ht="6.95" customHeight="1">
      <c r="B19" s="49"/>
      <c r="L19" s="49"/>
    </row>
    <row r="20" spans="2:12" s="2" customFormat="1" ht="12" customHeight="1">
      <c r="B20" s="49"/>
      <c r="D20" s="110" t="s">
        <v>30</v>
      </c>
      <c r="I20" s="110" t="s">
        <v>22</v>
      </c>
      <c r="J20" s="111" t="str">
        <f>IF('[1]Rekapitulácia stavby'!AN16="","",'[1]Rekapitulácia stavby'!AN16)</f>
        <v/>
      </c>
      <c r="L20" s="49"/>
    </row>
    <row r="21" spans="2:12" s="2" customFormat="1" ht="18" customHeight="1">
      <c r="B21" s="49"/>
      <c r="E21" s="111" t="str">
        <f>IF('[1]Rekapitulácia stavby'!E17="","",'[1]Rekapitulácia stavby'!E17)</f>
        <v xml:space="preserve"> </v>
      </c>
      <c r="I21" s="110" t="s">
        <v>25</v>
      </c>
      <c r="J21" s="111" t="str">
        <f>IF('[1]Rekapitulácia stavby'!AN17="","",'[1]Rekapitulácia stavby'!AN17)</f>
        <v/>
      </c>
      <c r="L21" s="49"/>
    </row>
    <row r="22" spans="2:12" s="2" customFormat="1" ht="6.95" customHeight="1">
      <c r="B22" s="49"/>
      <c r="L22" s="49"/>
    </row>
    <row r="23" spans="2:12" s="2" customFormat="1" ht="12" customHeight="1">
      <c r="B23" s="49"/>
      <c r="D23" s="110" t="s">
        <v>33</v>
      </c>
      <c r="I23" s="110" t="s">
        <v>22</v>
      </c>
      <c r="J23" s="111" t="s">
        <v>1</v>
      </c>
      <c r="L23" s="49"/>
    </row>
    <row r="24" spans="2:12" s="2" customFormat="1" ht="18" customHeight="1">
      <c r="B24" s="49"/>
      <c r="E24" s="111" t="s">
        <v>34</v>
      </c>
      <c r="I24" s="110" t="s">
        <v>25</v>
      </c>
      <c r="J24" s="111" t="s">
        <v>1</v>
      </c>
      <c r="L24" s="49"/>
    </row>
    <row r="25" spans="2:12" s="2" customFormat="1" ht="6.95" customHeight="1">
      <c r="B25" s="49"/>
      <c r="L25" s="49"/>
    </row>
    <row r="26" spans="2:12" s="2" customFormat="1" ht="12" customHeight="1">
      <c r="B26" s="49"/>
      <c r="D26" s="110" t="s">
        <v>35</v>
      </c>
      <c r="L26" s="49"/>
    </row>
    <row r="27" spans="2:12" s="8" customFormat="1" ht="16.5" customHeight="1">
      <c r="B27" s="116"/>
      <c r="E27" s="261" t="s">
        <v>1</v>
      </c>
      <c r="F27" s="261"/>
      <c r="G27" s="261"/>
      <c r="H27" s="261"/>
      <c r="L27" s="116"/>
    </row>
    <row r="28" spans="2:12" s="2" customFormat="1" ht="6.95" customHeight="1">
      <c r="B28" s="49"/>
      <c r="L28" s="49"/>
    </row>
    <row r="29" spans="2:12" s="2" customFormat="1" ht="6.95" customHeight="1">
      <c r="B29" s="49"/>
      <c r="D29" s="65"/>
      <c r="E29" s="65"/>
      <c r="F29" s="65"/>
      <c r="G29" s="65"/>
      <c r="H29" s="65"/>
      <c r="I29" s="65"/>
      <c r="J29" s="65"/>
      <c r="K29" s="65"/>
      <c r="L29" s="49"/>
    </row>
    <row r="30" spans="2:12" s="2" customFormat="1" ht="25.35" customHeight="1">
      <c r="B30" s="49"/>
      <c r="D30" s="118" t="s">
        <v>36</v>
      </c>
      <c r="J30" s="119">
        <f>ROUND(J121, 2)</f>
        <v>2817.56</v>
      </c>
      <c r="L30" s="49"/>
    </row>
    <row r="31" spans="2:12" s="2" customFormat="1" ht="6.95" customHeight="1">
      <c r="B31" s="49"/>
      <c r="D31" s="65"/>
      <c r="E31" s="65"/>
      <c r="F31" s="65"/>
      <c r="G31" s="65"/>
      <c r="H31" s="65"/>
      <c r="I31" s="65"/>
      <c r="J31" s="65"/>
      <c r="K31" s="65"/>
      <c r="L31" s="49"/>
    </row>
    <row r="32" spans="2:12" s="2" customFormat="1" ht="14.45" customHeight="1">
      <c r="B32" s="49"/>
      <c r="F32" s="120" t="s">
        <v>38</v>
      </c>
      <c r="I32" s="120" t="s">
        <v>37</v>
      </c>
      <c r="J32" s="120" t="s">
        <v>39</v>
      </c>
      <c r="L32" s="49"/>
    </row>
    <row r="33" spans="2:12" s="2" customFormat="1" ht="14.45" customHeight="1">
      <c r="B33" s="49"/>
      <c r="D33" s="121" t="s">
        <v>40</v>
      </c>
      <c r="E33" s="122" t="s">
        <v>41</v>
      </c>
      <c r="F33" s="123">
        <f>ROUND((SUM(BE121:BE179)),  2)</f>
        <v>0</v>
      </c>
      <c r="G33" s="124"/>
      <c r="H33" s="124"/>
      <c r="I33" s="125">
        <v>0.2</v>
      </c>
      <c r="J33" s="123">
        <f>ROUND(((SUM(BE121:BE179))*I33),  2)</f>
        <v>0</v>
      </c>
      <c r="L33" s="49"/>
    </row>
    <row r="34" spans="2:12" s="2" customFormat="1" ht="14.45" customHeight="1">
      <c r="B34" s="49"/>
      <c r="E34" s="122" t="s">
        <v>42</v>
      </c>
      <c r="F34" s="126">
        <f>ROUND((SUM(BF121:BF179)),  2)</f>
        <v>2817.56</v>
      </c>
      <c r="I34" s="127">
        <v>0.2</v>
      </c>
      <c r="J34" s="126">
        <f>ROUND(((SUM(BF121:BF179))*I34),  2)</f>
        <v>563.51</v>
      </c>
      <c r="L34" s="49"/>
    </row>
    <row r="35" spans="2:12" s="2" customFormat="1" ht="14.45" hidden="1" customHeight="1">
      <c r="B35" s="49"/>
      <c r="E35" s="110" t="s">
        <v>43</v>
      </c>
      <c r="F35" s="126">
        <f>ROUND((SUM(BG121:BG179)),  2)</f>
        <v>0</v>
      </c>
      <c r="I35" s="127">
        <v>0.2</v>
      </c>
      <c r="J35" s="126">
        <f>0</f>
        <v>0</v>
      </c>
      <c r="L35" s="49"/>
    </row>
    <row r="36" spans="2:12" s="2" customFormat="1" ht="14.45" hidden="1" customHeight="1">
      <c r="B36" s="49"/>
      <c r="E36" s="110" t="s">
        <v>44</v>
      </c>
      <c r="F36" s="126">
        <f>ROUND((SUM(BH121:BH179)),  2)</f>
        <v>0</v>
      </c>
      <c r="I36" s="127">
        <v>0.2</v>
      </c>
      <c r="J36" s="126">
        <f>0</f>
        <v>0</v>
      </c>
      <c r="L36" s="49"/>
    </row>
    <row r="37" spans="2:12" s="2" customFormat="1" ht="14.45" hidden="1" customHeight="1">
      <c r="B37" s="49"/>
      <c r="E37" s="122" t="s">
        <v>45</v>
      </c>
      <c r="F37" s="123">
        <f>ROUND((SUM(BI121:BI179)),  2)</f>
        <v>0</v>
      </c>
      <c r="G37" s="124"/>
      <c r="H37" s="124"/>
      <c r="I37" s="125">
        <v>0</v>
      </c>
      <c r="J37" s="123">
        <f>0</f>
        <v>0</v>
      </c>
      <c r="L37" s="49"/>
    </row>
    <row r="38" spans="2:12" s="2" customFormat="1" ht="6.95" customHeight="1">
      <c r="B38" s="49"/>
      <c r="L38" s="49"/>
    </row>
    <row r="39" spans="2:12" s="2" customFormat="1" ht="25.35" customHeight="1">
      <c r="B39" s="49"/>
      <c r="C39" s="268"/>
      <c r="D39" s="129" t="s">
        <v>46</v>
      </c>
      <c r="E39" s="269"/>
      <c r="F39" s="269"/>
      <c r="G39" s="131" t="s">
        <v>47</v>
      </c>
      <c r="H39" s="132" t="s">
        <v>48</v>
      </c>
      <c r="I39" s="269"/>
      <c r="J39" s="133">
        <f>SUM(J30:J37)</f>
        <v>3381.0699999999997</v>
      </c>
      <c r="K39" s="270"/>
      <c r="L39" s="49"/>
    </row>
    <row r="40" spans="2:12" s="2" customFormat="1" ht="14.45" customHeight="1">
      <c r="B40" s="49"/>
      <c r="L40" s="4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2" customFormat="1" ht="12.75">
      <c r="B61" s="49"/>
      <c r="D61" s="137" t="s">
        <v>51</v>
      </c>
      <c r="E61" s="271"/>
      <c r="F61" s="139" t="s">
        <v>52</v>
      </c>
      <c r="G61" s="137" t="s">
        <v>51</v>
      </c>
      <c r="H61" s="271"/>
      <c r="I61" s="271"/>
      <c r="J61" s="140" t="s">
        <v>52</v>
      </c>
      <c r="K61" s="271"/>
      <c r="L61" s="4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2" customFormat="1" ht="12.75">
      <c r="B65" s="49"/>
      <c r="D65" s="135" t="s">
        <v>53</v>
      </c>
      <c r="E65" s="136"/>
      <c r="F65" s="136"/>
      <c r="G65" s="135" t="s">
        <v>54</v>
      </c>
      <c r="H65" s="136"/>
      <c r="I65" s="136"/>
      <c r="J65" s="136"/>
      <c r="K65" s="136"/>
      <c r="L65" s="4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2" customFormat="1" ht="12.75">
      <c r="B76" s="49"/>
      <c r="D76" s="137" t="s">
        <v>51</v>
      </c>
      <c r="E76" s="271"/>
      <c r="F76" s="139" t="s">
        <v>52</v>
      </c>
      <c r="G76" s="137" t="s">
        <v>51</v>
      </c>
      <c r="H76" s="271"/>
      <c r="I76" s="271"/>
      <c r="J76" s="140" t="s">
        <v>52</v>
      </c>
      <c r="K76" s="271"/>
      <c r="L76" s="49"/>
    </row>
    <row r="77" spans="2:12" s="2" customFormat="1" ht="14.45" customHeight="1">
      <c r="B77" s="272"/>
      <c r="C77" s="273"/>
      <c r="D77" s="273"/>
      <c r="E77" s="273"/>
      <c r="F77" s="273"/>
      <c r="G77" s="273"/>
      <c r="H77" s="273"/>
      <c r="I77" s="273"/>
      <c r="J77" s="273"/>
      <c r="K77" s="273"/>
      <c r="L77" s="49"/>
    </row>
    <row r="81" spans="2:47" s="2" customFormat="1" ht="6.95" hidden="1" customHeight="1">
      <c r="B81" s="274"/>
      <c r="C81" s="275"/>
      <c r="D81" s="275"/>
      <c r="E81" s="275"/>
      <c r="F81" s="275"/>
      <c r="G81" s="275"/>
      <c r="H81" s="275"/>
      <c r="I81" s="275"/>
      <c r="J81" s="275"/>
      <c r="K81" s="275"/>
      <c r="L81" s="49"/>
    </row>
    <row r="82" spans="2:47" s="2" customFormat="1" ht="24.95" hidden="1" customHeight="1">
      <c r="B82" s="49"/>
      <c r="C82" s="108" t="s">
        <v>122</v>
      </c>
      <c r="L82" s="49"/>
    </row>
    <row r="83" spans="2:47" s="2" customFormat="1" ht="6.95" hidden="1" customHeight="1">
      <c r="B83" s="49"/>
      <c r="L83" s="49"/>
    </row>
    <row r="84" spans="2:47" s="2" customFormat="1" ht="12" hidden="1" customHeight="1">
      <c r="B84" s="49"/>
      <c r="C84" s="110" t="s">
        <v>13</v>
      </c>
      <c r="L84" s="49"/>
    </row>
    <row r="85" spans="2:47" s="2" customFormat="1" ht="16.5" hidden="1" customHeight="1">
      <c r="B85" s="49"/>
      <c r="E85" s="257" t="str">
        <f>E7</f>
        <v>Zberný dvor obce Chtelnica</v>
      </c>
      <c r="F85" s="258"/>
      <c r="G85" s="258"/>
      <c r="H85" s="258"/>
      <c r="L85" s="49"/>
    </row>
    <row r="86" spans="2:47" s="2" customFormat="1" ht="12" hidden="1" customHeight="1">
      <c r="B86" s="49"/>
      <c r="C86" s="110" t="s">
        <v>120</v>
      </c>
      <c r="L86" s="49"/>
    </row>
    <row r="87" spans="2:47" s="2" customFormat="1" ht="16.5" hidden="1" customHeight="1">
      <c r="B87" s="49"/>
      <c r="E87" s="259" t="str">
        <f>E9</f>
        <v>13 - SO09.1.2 Zdravotechnika objektu</v>
      </c>
      <c r="F87" s="267"/>
      <c r="G87" s="267"/>
      <c r="H87" s="267"/>
      <c r="L87" s="49"/>
    </row>
    <row r="88" spans="2:47" s="2" customFormat="1" ht="6.95" hidden="1" customHeight="1">
      <c r="B88" s="49"/>
      <c r="L88" s="49"/>
    </row>
    <row r="89" spans="2:47" s="2" customFormat="1" ht="12" hidden="1" customHeight="1">
      <c r="B89" s="49"/>
      <c r="C89" s="110" t="s">
        <v>17</v>
      </c>
      <c r="F89" s="111" t="str">
        <f>F12</f>
        <v>Chtelnica</v>
      </c>
      <c r="I89" s="110" t="s">
        <v>19</v>
      </c>
      <c r="J89" s="112" t="str">
        <f>IF(J12="","",J12)</f>
        <v>5. 10. 2022</v>
      </c>
      <c r="L89" s="49"/>
    </row>
    <row r="90" spans="2:47" s="2" customFormat="1" ht="6.95" hidden="1" customHeight="1">
      <c r="B90" s="49"/>
      <c r="L90" s="49"/>
    </row>
    <row r="91" spans="2:47" s="2" customFormat="1" ht="15.2" hidden="1" customHeight="1">
      <c r="B91" s="49"/>
      <c r="C91" s="110" t="s">
        <v>21</v>
      </c>
      <c r="F91" s="111" t="str">
        <f>E15</f>
        <v>Obec Chtelnica</v>
      </c>
      <c r="I91" s="110" t="s">
        <v>30</v>
      </c>
      <c r="J91" s="115" t="str">
        <f>E21</f>
        <v xml:space="preserve"> </v>
      </c>
      <c r="L91" s="49"/>
    </row>
    <row r="92" spans="2:47" s="2" customFormat="1" ht="15.2" hidden="1" customHeight="1">
      <c r="B92" s="49"/>
      <c r="C92" s="110" t="s">
        <v>26</v>
      </c>
      <c r="F92" s="111" t="str">
        <f>IF(E18="","",E18)</f>
        <v>INVEX, spol. s r.o.</v>
      </c>
      <c r="I92" s="110" t="s">
        <v>33</v>
      </c>
      <c r="J92" s="115" t="str">
        <f>E24</f>
        <v>Ing.Brestovanská</v>
      </c>
      <c r="L92" s="49"/>
    </row>
    <row r="93" spans="2:47" s="2" customFormat="1" ht="10.35" hidden="1" customHeight="1">
      <c r="B93" s="49"/>
      <c r="L93" s="49"/>
    </row>
    <row r="94" spans="2:47" s="2" customFormat="1" ht="29.25" hidden="1" customHeight="1">
      <c r="B94" s="49"/>
      <c r="C94" s="276" t="s">
        <v>123</v>
      </c>
      <c r="D94" s="268"/>
      <c r="E94" s="268"/>
      <c r="F94" s="268"/>
      <c r="G94" s="268"/>
      <c r="H94" s="268"/>
      <c r="I94" s="268"/>
      <c r="J94" s="277" t="s">
        <v>124</v>
      </c>
      <c r="K94" s="268"/>
      <c r="L94" s="49"/>
    </row>
    <row r="95" spans="2:47" s="2" customFormat="1" ht="10.35" hidden="1" customHeight="1">
      <c r="B95" s="49"/>
      <c r="L95" s="49"/>
    </row>
    <row r="96" spans="2:47" s="2" customFormat="1" ht="22.9" hidden="1" customHeight="1">
      <c r="B96" s="49"/>
      <c r="C96" s="278" t="s">
        <v>125</v>
      </c>
      <c r="J96" s="119">
        <f>J121</f>
        <v>2817.56</v>
      </c>
      <c r="L96" s="49"/>
      <c r="AU96" s="266" t="s">
        <v>126</v>
      </c>
    </row>
    <row r="97" spans="2:12" s="9" customFormat="1" ht="24.95" hidden="1" customHeight="1">
      <c r="B97" s="155"/>
      <c r="D97" s="279" t="s">
        <v>351</v>
      </c>
      <c r="E97" s="280"/>
      <c r="F97" s="280"/>
      <c r="G97" s="280"/>
      <c r="H97" s="280"/>
      <c r="I97" s="280"/>
      <c r="J97" s="281">
        <f>J122</f>
        <v>2817.56</v>
      </c>
      <c r="L97" s="155"/>
    </row>
    <row r="98" spans="2:12" s="10" customFormat="1" ht="19.899999999999999" hidden="1" customHeight="1">
      <c r="B98" s="161"/>
      <c r="D98" s="282" t="s">
        <v>1033</v>
      </c>
      <c r="E98" s="283"/>
      <c r="F98" s="283"/>
      <c r="G98" s="283"/>
      <c r="H98" s="283"/>
      <c r="I98" s="283"/>
      <c r="J98" s="284">
        <f>J123</f>
        <v>111.02999999999999</v>
      </c>
      <c r="L98" s="161"/>
    </row>
    <row r="99" spans="2:12" s="10" customFormat="1" ht="19.899999999999999" hidden="1" customHeight="1">
      <c r="B99" s="161"/>
      <c r="D99" s="282" t="s">
        <v>1034</v>
      </c>
      <c r="E99" s="283"/>
      <c r="F99" s="283"/>
      <c r="G99" s="283"/>
      <c r="H99" s="283"/>
      <c r="I99" s="283"/>
      <c r="J99" s="284">
        <f>J130</f>
        <v>608.11000000000024</v>
      </c>
      <c r="L99" s="161"/>
    </row>
    <row r="100" spans="2:12" s="10" customFormat="1" ht="19.899999999999999" hidden="1" customHeight="1">
      <c r="B100" s="161"/>
      <c r="D100" s="282" t="s">
        <v>1035</v>
      </c>
      <c r="E100" s="283"/>
      <c r="F100" s="283"/>
      <c r="G100" s="283"/>
      <c r="H100" s="283"/>
      <c r="I100" s="283"/>
      <c r="J100" s="284">
        <f>J143</f>
        <v>750.22</v>
      </c>
      <c r="L100" s="161"/>
    </row>
    <row r="101" spans="2:12" s="10" customFormat="1" ht="19.899999999999999" hidden="1" customHeight="1">
      <c r="B101" s="161"/>
      <c r="D101" s="282" t="s">
        <v>1036</v>
      </c>
      <c r="E101" s="283"/>
      <c r="F101" s="283"/>
      <c r="G101" s="283"/>
      <c r="H101" s="283"/>
      <c r="I101" s="283"/>
      <c r="J101" s="284">
        <f>J157</f>
        <v>1348.1999999999998</v>
      </c>
      <c r="L101" s="161"/>
    </row>
    <row r="102" spans="2:12" s="2" customFormat="1" ht="21.75" hidden="1" customHeight="1">
      <c r="B102" s="49"/>
      <c r="L102" s="49"/>
    </row>
    <row r="103" spans="2:12" s="2" customFormat="1" ht="6.95" hidden="1" customHeight="1">
      <c r="B103" s="272"/>
      <c r="C103" s="273"/>
      <c r="D103" s="273"/>
      <c r="E103" s="273"/>
      <c r="F103" s="273"/>
      <c r="G103" s="273"/>
      <c r="H103" s="273"/>
      <c r="I103" s="273"/>
      <c r="J103" s="273"/>
      <c r="K103" s="273"/>
      <c r="L103" s="49"/>
    </row>
    <row r="104" spans="2:12" hidden="1"/>
    <row r="105" spans="2:12" hidden="1"/>
    <row r="106" spans="2:12" hidden="1"/>
    <row r="107" spans="2:12" s="2" customFormat="1" ht="6.95" customHeight="1">
      <c r="B107" s="274"/>
      <c r="C107" s="275"/>
      <c r="D107" s="275"/>
      <c r="E107" s="275"/>
      <c r="F107" s="275"/>
      <c r="G107" s="275"/>
      <c r="H107" s="275"/>
      <c r="I107" s="275"/>
      <c r="J107" s="275"/>
      <c r="K107" s="275"/>
      <c r="L107" s="49"/>
    </row>
    <row r="108" spans="2:12" s="2" customFormat="1" ht="24.95" customHeight="1">
      <c r="B108" s="49"/>
      <c r="C108" s="108" t="s">
        <v>133</v>
      </c>
      <c r="L108" s="49"/>
    </row>
    <row r="109" spans="2:12" s="2" customFormat="1" ht="6.95" customHeight="1">
      <c r="B109" s="49"/>
      <c r="L109" s="49"/>
    </row>
    <row r="110" spans="2:12" s="2" customFormat="1" ht="12" customHeight="1">
      <c r="B110" s="49"/>
      <c r="C110" s="110" t="s">
        <v>13</v>
      </c>
      <c r="L110" s="49"/>
    </row>
    <row r="111" spans="2:12" s="2" customFormat="1" ht="16.5" customHeight="1">
      <c r="B111" s="49"/>
      <c r="E111" s="257" t="str">
        <f>E7</f>
        <v>Zberný dvor obce Chtelnica</v>
      </c>
      <c r="F111" s="258"/>
      <c r="G111" s="258"/>
      <c r="H111" s="258"/>
      <c r="L111" s="49"/>
    </row>
    <row r="112" spans="2:12" s="2" customFormat="1" ht="12" customHeight="1">
      <c r="B112" s="49"/>
      <c r="C112" s="110" t="s">
        <v>120</v>
      </c>
      <c r="L112" s="49"/>
    </row>
    <row r="113" spans="2:65" s="2" customFormat="1" ht="16.5" customHeight="1">
      <c r="B113" s="49"/>
      <c r="E113" s="259" t="str">
        <f>E9</f>
        <v>13 - SO09.1.2 Zdravotechnika objektu</v>
      </c>
      <c r="F113" s="267"/>
      <c r="G113" s="267"/>
      <c r="H113" s="267"/>
      <c r="L113" s="49"/>
    </row>
    <row r="114" spans="2:65" s="2" customFormat="1" ht="6.95" customHeight="1">
      <c r="B114" s="49"/>
      <c r="L114" s="49"/>
    </row>
    <row r="115" spans="2:65" s="2" customFormat="1" ht="12" customHeight="1">
      <c r="B115" s="49"/>
      <c r="C115" s="110" t="s">
        <v>17</v>
      </c>
      <c r="F115" s="111" t="str">
        <f>F12</f>
        <v>Chtelnica</v>
      </c>
      <c r="I115" s="110" t="s">
        <v>19</v>
      </c>
      <c r="J115" s="112" t="str">
        <f>IF(J12="","",J12)</f>
        <v>5. 10. 2022</v>
      </c>
      <c r="L115" s="49"/>
    </row>
    <row r="116" spans="2:65" s="2" customFormat="1" ht="6.95" customHeight="1">
      <c r="B116" s="49"/>
      <c r="L116" s="49"/>
    </row>
    <row r="117" spans="2:65" s="2" customFormat="1" ht="15.2" customHeight="1">
      <c r="B117" s="49"/>
      <c r="C117" s="110" t="s">
        <v>21</v>
      </c>
      <c r="F117" s="111" t="str">
        <f>E15</f>
        <v>Obec Chtelnica</v>
      </c>
      <c r="I117" s="110" t="s">
        <v>30</v>
      </c>
      <c r="J117" s="115" t="str">
        <f>E21</f>
        <v xml:space="preserve"> </v>
      </c>
      <c r="L117" s="49"/>
    </row>
    <row r="118" spans="2:65" s="2" customFormat="1" ht="15.2" customHeight="1">
      <c r="B118" s="49"/>
      <c r="C118" s="110" t="s">
        <v>26</v>
      </c>
      <c r="F118" s="111" t="str">
        <f>IF(E18="","",E18)</f>
        <v>INVEX, spol. s r.o.</v>
      </c>
      <c r="I118" s="110" t="s">
        <v>33</v>
      </c>
      <c r="J118" s="115" t="str">
        <f>E24</f>
        <v>Ing.Brestovanská</v>
      </c>
      <c r="L118" s="49"/>
    </row>
    <row r="119" spans="2:65" s="2" customFormat="1" ht="10.35" customHeight="1">
      <c r="B119" s="49"/>
      <c r="L119" s="49"/>
    </row>
    <row r="120" spans="2:65" s="11" customFormat="1" ht="29.25" customHeight="1">
      <c r="B120" s="168"/>
      <c r="C120" s="285" t="s">
        <v>134</v>
      </c>
      <c r="D120" s="286" t="s">
        <v>61</v>
      </c>
      <c r="E120" s="286" t="s">
        <v>57</v>
      </c>
      <c r="F120" s="286" t="s">
        <v>58</v>
      </c>
      <c r="G120" s="286" t="s">
        <v>135</v>
      </c>
      <c r="H120" s="286" t="s">
        <v>136</v>
      </c>
      <c r="I120" s="286" t="s">
        <v>137</v>
      </c>
      <c r="J120" s="287" t="s">
        <v>124</v>
      </c>
      <c r="K120" s="288" t="s">
        <v>138</v>
      </c>
      <c r="L120" s="168"/>
      <c r="M120" s="289" t="s">
        <v>1</v>
      </c>
      <c r="N120" s="290" t="s">
        <v>40</v>
      </c>
      <c r="O120" s="290" t="s">
        <v>139</v>
      </c>
      <c r="P120" s="290" t="s">
        <v>140</v>
      </c>
      <c r="Q120" s="290" t="s">
        <v>141</v>
      </c>
      <c r="R120" s="290" t="s">
        <v>142</v>
      </c>
      <c r="S120" s="290" t="s">
        <v>143</v>
      </c>
      <c r="T120" s="291" t="s">
        <v>144</v>
      </c>
    </row>
    <row r="121" spans="2:65" s="2" customFormat="1" ht="22.9" customHeight="1">
      <c r="B121" s="49"/>
      <c r="C121" s="292" t="s">
        <v>125</v>
      </c>
      <c r="J121" s="293">
        <f>BK121</f>
        <v>2817.56</v>
      </c>
      <c r="L121" s="49"/>
      <c r="M121" s="294"/>
      <c r="N121" s="65"/>
      <c r="O121" s="65"/>
      <c r="P121" s="295">
        <f>P122</f>
        <v>0</v>
      </c>
      <c r="Q121" s="65"/>
      <c r="R121" s="295">
        <f>R122</f>
        <v>0</v>
      </c>
      <c r="S121" s="65"/>
      <c r="T121" s="296">
        <f>T122</f>
        <v>0</v>
      </c>
      <c r="AT121" s="266" t="s">
        <v>75</v>
      </c>
      <c r="AU121" s="266" t="s">
        <v>126</v>
      </c>
      <c r="BK121" s="173">
        <f>BK122</f>
        <v>2817.56</v>
      </c>
    </row>
    <row r="122" spans="2:65" s="297" customFormat="1" ht="25.9" customHeight="1">
      <c r="B122" s="298"/>
      <c r="D122" s="184" t="s">
        <v>75</v>
      </c>
      <c r="E122" s="299" t="s">
        <v>387</v>
      </c>
      <c r="F122" s="299" t="s">
        <v>388</v>
      </c>
      <c r="J122" s="300">
        <f>BK122</f>
        <v>2817.56</v>
      </c>
      <c r="L122" s="298"/>
      <c r="M122" s="301"/>
      <c r="P122" s="302">
        <f>P123+P130+P143+P157</f>
        <v>0</v>
      </c>
      <c r="R122" s="302">
        <f>R123+R130+R143+R157</f>
        <v>0</v>
      </c>
      <c r="T122" s="303">
        <f>T123+T130+T143+T157</f>
        <v>0</v>
      </c>
      <c r="AR122" s="184" t="s">
        <v>154</v>
      </c>
      <c r="AT122" s="185" t="s">
        <v>75</v>
      </c>
      <c r="AU122" s="185" t="s">
        <v>76</v>
      </c>
      <c r="AY122" s="184" t="s">
        <v>147</v>
      </c>
      <c r="BK122" s="186">
        <f>BK123+BK130+BK143+BK157</f>
        <v>2817.56</v>
      </c>
    </row>
    <row r="123" spans="2:65" s="297" customFormat="1" ht="22.9" customHeight="1">
      <c r="B123" s="298"/>
      <c r="D123" s="184" t="s">
        <v>75</v>
      </c>
      <c r="E123" s="304" t="s">
        <v>1037</v>
      </c>
      <c r="F123" s="304" t="s">
        <v>1038</v>
      </c>
      <c r="J123" s="305">
        <f>BK123</f>
        <v>111.02999999999999</v>
      </c>
      <c r="L123" s="298"/>
      <c r="M123" s="301"/>
      <c r="P123" s="302">
        <f>SUM(P124:P129)</f>
        <v>0</v>
      </c>
      <c r="R123" s="302">
        <f>SUM(R124:R129)</f>
        <v>0</v>
      </c>
      <c r="T123" s="303">
        <f>SUM(T124:T129)</f>
        <v>0</v>
      </c>
      <c r="AR123" s="184" t="s">
        <v>154</v>
      </c>
      <c r="AT123" s="185" t="s">
        <v>75</v>
      </c>
      <c r="AU123" s="185" t="s">
        <v>84</v>
      </c>
      <c r="AY123" s="184" t="s">
        <v>147</v>
      </c>
      <c r="BK123" s="186">
        <f>SUM(BK124:BK129)</f>
        <v>111.02999999999999</v>
      </c>
    </row>
    <row r="124" spans="2:65" s="2" customFormat="1" ht="21.75" customHeight="1">
      <c r="B124" s="306"/>
      <c r="C124" s="307" t="s">
        <v>84</v>
      </c>
      <c r="D124" s="307" t="s">
        <v>149</v>
      </c>
      <c r="E124" s="308" t="s">
        <v>1039</v>
      </c>
      <c r="F124" s="309" t="s">
        <v>1040</v>
      </c>
      <c r="G124" s="310" t="s">
        <v>279</v>
      </c>
      <c r="H124" s="311">
        <v>20</v>
      </c>
      <c r="I124" s="312">
        <v>4.29</v>
      </c>
      <c r="J124" s="312">
        <f t="shared" ref="J124:J129" si="0">ROUND(I124*H124,2)</f>
        <v>85.8</v>
      </c>
      <c r="K124" s="313"/>
      <c r="L124" s="49"/>
      <c r="M124" s="314" t="s">
        <v>1</v>
      </c>
      <c r="N124" s="315" t="s">
        <v>42</v>
      </c>
      <c r="O124" s="316">
        <v>0</v>
      </c>
      <c r="P124" s="316">
        <f t="shared" ref="P124:P129" si="1">O124*H124</f>
        <v>0</v>
      </c>
      <c r="Q124" s="316">
        <v>0</v>
      </c>
      <c r="R124" s="316">
        <f t="shared" ref="R124:R129" si="2">Q124*H124</f>
        <v>0</v>
      </c>
      <c r="S124" s="316">
        <v>0</v>
      </c>
      <c r="T124" s="317">
        <f t="shared" ref="T124:T129" si="3">S124*H124</f>
        <v>0</v>
      </c>
      <c r="AR124" s="200" t="s">
        <v>177</v>
      </c>
      <c r="AT124" s="200" t="s">
        <v>149</v>
      </c>
      <c r="AU124" s="200" t="s">
        <v>154</v>
      </c>
      <c r="AY124" s="266" t="s">
        <v>147</v>
      </c>
      <c r="BE124" s="318">
        <f t="shared" ref="BE124:BE129" si="4">IF(N124="základná",J124,0)</f>
        <v>0</v>
      </c>
      <c r="BF124" s="318">
        <f t="shared" ref="BF124:BF129" si="5">IF(N124="znížená",J124,0)</f>
        <v>85.8</v>
      </c>
      <c r="BG124" s="318">
        <f t="shared" ref="BG124:BG129" si="6">IF(N124="zákl. prenesená",J124,0)</f>
        <v>0</v>
      </c>
      <c r="BH124" s="318">
        <f t="shared" ref="BH124:BH129" si="7">IF(N124="zníž. prenesená",J124,0)</f>
        <v>0</v>
      </c>
      <c r="BI124" s="318">
        <f t="shared" ref="BI124:BI129" si="8">IF(N124="nulová",J124,0)</f>
        <v>0</v>
      </c>
      <c r="BJ124" s="266" t="s">
        <v>154</v>
      </c>
      <c r="BK124" s="318">
        <f t="shared" ref="BK124:BK129" si="9">ROUND(I124*H124,2)</f>
        <v>85.8</v>
      </c>
      <c r="BL124" s="266" t="s">
        <v>177</v>
      </c>
      <c r="BM124" s="200" t="s">
        <v>154</v>
      </c>
    </row>
    <row r="125" spans="2:65" s="2" customFormat="1" ht="24.2" customHeight="1">
      <c r="B125" s="306"/>
      <c r="C125" s="319" t="s">
        <v>154</v>
      </c>
      <c r="D125" s="319" t="s">
        <v>222</v>
      </c>
      <c r="E125" s="320" t="s">
        <v>1041</v>
      </c>
      <c r="F125" s="321" t="s">
        <v>1042</v>
      </c>
      <c r="G125" s="322" t="s">
        <v>279</v>
      </c>
      <c r="H125" s="323">
        <v>6</v>
      </c>
      <c r="I125" s="324">
        <v>0.94</v>
      </c>
      <c r="J125" s="324">
        <f t="shared" si="0"/>
        <v>5.64</v>
      </c>
      <c r="K125" s="325"/>
      <c r="L125" s="213"/>
      <c r="M125" s="326" t="s">
        <v>1</v>
      </c>
      <c r="N125" s="327" t="s">
        <v>42</v>
      </c>
      <c r="O125" s="316">
        <v>0</v>
      </c>
      <c r="P125" s="316">
        <f t="shared" si="1"/>
        <v>0</v>
      </c>
      <c r="Q125" s="316">
        <v>0</v>
      </c>
      <c r="R125" s="316">
        <f t="shared" si="2"/>
        <v>0</v>
      </c>
      <c r="S125" s="316">
        <v>0</v>
      </c>
      <c r="T125" s="317">
        <f t="shared" si="3"/>
        <v>0</v>
      </c>
      <c r="AR125" s="200" t="s">
        <v>245</v>
      </c>
      <c r="AT125" s="200" t="s">
        <v>222</v>
      </c>
      <c r="AU125" s="200" t="s">
        <v>154</v>
      </c>
      <c r="AY125" s="266" t="s">
        <v>147</v>
      </c>
      <c r="BE125" s="318">
        <f t="shared" si="4"/>
        <v>0</v>
      </c>
      <c r="BF125" s="318">
        <f t="shared" si="5"/>
        <v>5.64</v>
      </c>
      <c r="BG125" s="318">
        <f t="shared" si="6"/>
        <v>0</v>
      </c>
      <c r="BH125" s="318">
        <f t="shared" si="7"/>
        <v>0</v>
      </c>
      <c r="BI125" s="318">
        <f t="shared" si="8"/>
        <v>0</v>
      </c>
      <c r="BJ125" s="266" t="s">
        <v>154</v>
      </c>
      <c r="BK125" s="318">
        <f t="shared" si="9"/>
        <v>5.64</v>
      </c>
      <c r="BL125" s="266" t="s">
        <v>177</v>
      </c>
      <c r="BM125" s="200" t="s">
        <v>153</v>
      </c>
    </row>
    <row r="126" spans="2:65" s="2" customFormat="1" ht="24.2" customHeight="1">
      <c r="B126" s="306"/>
      <c r="C126" s="319" t="s">
        <v>158</v>
      </c>
      <c r="D126" s="319" t="s">
        <v>222</v>
      </c>
      <c r="E126" s="320" t="s">
        <v>1043</v>
      </c>
      <c r="F126" s="321" t="s">
        <v>1044</v>
      </c>
      <c r="G126" s="322" t="s">
        <v>279</v>
      </c>
      <c r="H126" s="323">
        <v>6</v>
      </c>
      <c r="I126" s="324">
        <v>1.05</v>
      </c>
      <c r="J126" s="324">
        <f t="shared" si="0"/>
        <v>6.3</v>
      </c>
      <c r="K126" s="325"/>
      <c r="L126" s="213"/>
      <c r="M126" s="326" t="s">
        <v>1</v>
      </c>
      <c r="N126" s="327" t="s">
        <v>42</v>
      </c>
      <c r="O126" s="316">
        <v>0</v>
      </c>
      <c r="P126" s="316">
        <f t="shared" si="1"/>
        <v>0</v>
      </c>
      <c r="Q126" s="316">
        <v>0</v>
      </c>
      <c r="R126" s="316">
        <f t="shared" si="2"/>
        <v>0</v>
      </c>
      <c r="S126" s="316">
        <v>0</v>
      </c>
      <c r="T126" s="317">
        <f t="shared" si="3"/>
        <v>0</v>
      </c>
      <c r="AR126" s="200" t="s">
        <v>245</v>
      </c>
      <c r="AT126" s="200" t="s">
        <v>222</v>
      </c>
      <c r="AU126" s="200" t="s">
        <v>154</v>
      </c>
      <c r="AY126" s="266" t="s">
        <v>147</v>
      </c>
      <c r="BE126" s="318">
        <f t="shared" si="4"/>
        <v>0</v>
      </c>
      <c r="BF126" s="318">
        <f t="shared" si="5"/>
        <v>6.3</v>
      </c>
      <c r="BG126" s="318">
        <f t="shared" si="6"/>
        <v>0</v>
      </c>
      <c r="BH126" s="318">
        <f t="shared" si="7"/>
        <v>0</v>
      </c>
      <c r="BI126" s="318">
        <f t="shared" si="8"/>
        <v>0</v>
      </c>
      <c r="BJ126" s="266" t="s">
        <v>154</v>
      </c>
      <c r="BK126" s="318">
        <f t="shared" si="9"/>
        <v>6.3</v>
      </c>
      <c r="BL126" s="266" t="s">
        <v>177</v>
      </c>
      <c r="BM126" s="200" t="s">
        <v>162</v>
      </c>
    </row>
    <row r="127" spans="2:65" s="2" customFormat="1" ht="24.2" customHeight="1">
      <c r="B127" s="306"/>
      <c r="C127" s="319" t="s">
        <v>153</v>
      </c>
      <c r="D127" s="319" t="s">
        <v>222</v>
      </c>
      <c r="E127" s="320" t="s">
        <v>1045</v>
      </c>
      <c r="F127" s="321" t="s">
        <v>1046</v>
      </c>
      <c r="G127" s="322" t="s">
        <v>279</v>
      </c>
      <c r="H127" s="323">
        <v>3</v>
      </c>
      <c r="I127" s="324">
        <v>1.1499999999999999</v>
      </c>
      <c r="J127" s="324">
        <f t="shared" si="0"/>
        <v>3.45</v>
      </c>
      <c r="K127" s="325"/>
      <c r="L127" s="213"/>
      <c r="M127" s="326" t="s">
        <v>1</v>
      </c>
      <c r="N127" s="327" t="s">
        <v>42</v>
      </c>
      <c r="O127" s="316">
        <v>0</v>
      </c>
      <c r="P127" s="316">
        <f t="shared" si="1"/>
        <v>0</v>
      </c>
      <c r="Q127" s="316">
        <v>0</v>
      </c>
      <c r="R127" s="316">
        <f t="shared" si="2"/>
        <v>0</v>
      </c>
      <c r="S127" s="316">
        <v>0</v>
      </c>
      <c r="T127" s="317">
        <f t="shared" si="3"/>
        <v>0</v>
      </c>
      <c r="AR127" s="200" t="s">
        <v>245</v>
      </c>
      <c r="AT127" s="200" t="s">
        <v>222</v>
      </c>
      <c r="AU127" s="200" t="s">
        <v>154</v>
      </c>
      <c r="AY127" s="266" t="s">
        <v>147</v>
      </c>
      <c r="BE127" s="318">
        <f t="shared" si="4"/>
        <v>0</v>
      </c>
      <c r="BF127" s="318">
        <f t="shared" si="5"/>
        <v>3.45</v>
      </c>
      <c r="BG127" s="318">
        <f t="shared" si="6"/>
        <v>0</v>
      </c>
      <c r="BH127" s="318">
        <f t="shared" si="7"/>
        <v>0</v>
      </c>
      <c r="BI127" s="318">
        <f t="shared" si="8"/>
        <v>0</v>
      </c>
      <c r="BJ127" s="266" t="s">
        <v>154</v>
      </c>
      <c r="BK127" s="318">
        <f t="shared" si="9"/>
        <v>3.45</v>
      </c>
      <c r="BL127" s="266" t="s">
        <v>177</v>
      </c>
      <c r="BM127" s="200" t="s">
        <v>165</v>
      </c>
    </row>
    <row r="128" spans="2:65" s="2" customFormat="1" ht="24.2" customHeight="1">
      <c r="B128" s="306"/>
      <c r="C128" s="319" t="s">
        <v>166</v>
      </c>
      <c r="D128" s="319" t="s">
        <v>222</v>
      </c>
      <c r="E128" s="320" t="s">
        <v>1047</v>
      </c>
      <c r="F128" s="321" t="s">
        <v>1048</v>
      </c>
      <c r="G128" s="322" t="s">
        <v>279</v>
      </c>
      <c r="H128" s="323">
        <v>2</v>
      </c>
      <c r="I128" s="324">
        <v>1.41</v>
      </c>
      <c r="J128" s="324">
        <f t="shared" si="0"/>
        <v>2.82</v>
      </c>
      <c r="K128" s="325"/>
      <c r="L128" s="213"/>
      <c r="M128" s="326" t="s">
        <v>1</v>
      </c>
      <c r="N128" s="327" t="s">
        <v>42</v>
      </c>
      <c r="O128" s="316">
        <v>0</v>
      </c>
      <c r="P128" s="316">
        <f t="shared" si="1"/>
        <v>0</v>
      </c>
      <c r="Q128" s="316">
        <v>0</v>
      </c>
      <c r="R128" s="316">
        <f t="shared" si="2"/>
        <v>0</v>
      </c>
      <c r="S128" s="316">
        <v>0</v>
      </c>
      <c r="T128" s="317">
        <f t="shared" si="3"/>
        <v>0</v>
      </c>
      <c r="AR128" s="200" t="s">
        <v>245</v>
      </c>
      <c r="AT128" s="200" t="s">
        <v>222</v>
      </c>
      <c r="AU128" s="200" t="s">
        <v>154</v>
      </c>
      <c r="AY128" s="266" t="s">
        <v>147</v>
      </c>
      <c r="BE128" s="318">
        <f t="shared" si="4"/>
        <v>0</v>
      </c>
      <c r="BF128" s="318">
        <f t="shared" si="5"/>
        <v>2.82</v>
      </c>
      <c r="BG128" s="318">
        <f t="shared" si="6"/>
        <v>0</v>
      </c>
      <c r="BH128" s="318">
        <f t="shared" si="7"/>
        <v>0</v>
      </c>
      <c r="BI128" s="318">
        <f t="shared" si="8"/>
        <v>0</v>
      </c>
      <c r="BJ128" s="266" t="s">
        <v>154</v>
      </c>
      <c r="BK128" s="318">
        <f t="shared" si="9"/>
        <v>2.82</v>
      </c>
      <c r="BL128" s="266" t="s">
        <v>177</v>
      </c>
      <c r="BM128" s="200" t="s">
        <v>110</v>
      </c>
    </row>
    <row r="129" spans="2:65" s="2" customFormat="1" ht="24.2" customHeight="1">
      <c r="B129" s="306"/>
      <c r="C129" s="319" t="s">
        <v>162</v>
      </c>
      <c r="D129" s="319" t="s">
        <v>222</v>
      </c>
      <c r="E129" s="320" t="s">
        <v>1049</v>
      </c>
      <c r="F129" s="321" t="s">
        <v>1050</v>
      </c>
      <c r="G129" s="322" t="s">
        <v>279</v>
      </c>
      <c r="H129" s="323">
        <v>3</v>
      </c>
      <c r="I129" s="324">
        <v>2.34</v>
      </c>
      <c r="J129" s="324">
        <f t="shared" si="0"/>
        <v>7.02</v>
      </c>
      <c r="K129" s="325"/>
      <c r="L129" s="213"/>
      <c r="M129" s="326" t="s">
        <v>1</v>
      </c>
      <c r="N129" s="327" t="s">
        <v>42</v>
      </c>
      <c r="O129" s="316">
        <v>0</v>
      </c>
      <c r="P129" s="316">
        <f t="shared" si="1"/>
        <v>0</v>
      </c>
      <c r="Q129" s="316">
        <v>0</v>
      </c>
      <c r="R129" s="316">
        <f t="shared" si="2"/>
        <v>0</v>
      </c>
      <c r="S129" s="316">
        <v>0</v>
      </c>
      <c r="T129" s="317">
        <f t="shared" si="3"/>
        <v>0</v>
      </c>
      <c r="AR129" s="200" t="s">
        <v>245</v>
      </c>
      <c r="AT129" s="200" t="s">
        <v>222</v>
      </c>
      <c r="AU129" s="200" t="s">
        <v>154</v>
      </c>
      <c r="AY129" s="266" t="s">
        <v>147</v>
      </c>
      <c r="BE129" s="318">
        <f t="shared" si="4"/>
        <v>0</v>
      </c>
      <c r="BF129" s="318">
        <f t="shared" si="5"/>
        <v>7.02</v>
      </c>
      <c r="BG129" s="318">
        <f t="shared" si="6"/>
        <v>0</v>
      </c>
      <c r="BH129" s="318">
        <f t="shared" si="7"/>
        <v>0</v>
      </c>
      <c r="BI129" s="318">
        <f t="shared" si="8"/>
        <v>0</v>
      </c>
      <c r="BJ129" s="266" t="s">
        <v>154</v>
      </c>
      <c r="BK129" s="318">
        <f t="shared" si="9"/>
        <v>7.02</v>
      </c>
      <c r="BL129" s="266" t="s">
        <v>177</v>
      </c>
      <c r="BM129" s="200" t="s">
        <v>171</v>
      </c>
    </row>
    <row r="130" spans="2:65" s="297" customFormat="1" ht="22.9" customHeight="1">
      <c r="B130" s="298"/>
      <c r="D130" s="184" t="s">
        <v>75</v>
      </c>
      <c r="E130" s="304" t="s">
        <v>1051</v>
      </c>
      <c r="F130" s="304" t="s">
        <v>1052</v>
      </c>
      <c r="J130" s="305">
        <f>BK130</f>
        <v>608.11000000000024</v>
      </c>
      <c r="L130" s="298"/>
      <c r="M130" s="301"/>
      <c r="P130" s="302">
        <f>SUM(P131:P142)</f>
        <v>0</v>
      </c>
      <c r="R130" s="302">
        <f>SUM(R131:R142)</f>
        <v>0</v>
      </c>
      <c r="T130" s="303">
        <f>SUM(T131:T142)</f>
        <v>0</v>
      </c>
      <c r="AR130" s="184" t="s">
        <v>154</v>
      </c>
      <c r="AT130" s="185" t="s">
        <v>75</v>
      </c>
      <c r="AU130" s="185" t="s">
        <v>84</v>
      </c>
      <c r="AY130" s="184" t="s">
        <v>147</v>
      </c>
      <c r="BK130" s="186">
        <f>SUM(BK131:BK142)</f>
        <v>608.11000000000024</v>
      </c>
    </row>
    <row r="131" spans="2:65" s="2" customFormat="1" ht="24.2" customHeight="1">
      <c r="B131" s="306"/>
      <c r="C131" s="307" t="s">
        <v>172</v>
      </c>
      <c r="D131" s="307" t="s">
        <v>149</v>
      </c>
      <c r="E131" s="308" t="s">
        <v>1053</v>
      </c>
      <c r="F131" s="309" t="s">
        <v>1054</v>
      </c>
      <c r="G131" s="310" t="s">
        <v>279</v>
      </c>
      <c r="H131" s="311">
        <v>16</v>
      </c>
      <c r="I131" s="312">
        <v>27.86</v>
      </c>
      <c r="J131" s="312">
        <f t="shared" ref="J131:J142" si="10">ROUND(I131*H131,2)</f>
        <v>445.76</v>
      </c>
      <c r="K131" s="313"/>
      <c r="L131" s="49"/>
      <c r="M131" s="314" t="s">
        <v>1</v>
      </c>
      <c r="N131" s="315" t="s">
        <v>42</v>
      </c>
      <c r="O131" s="316">
        <v>0</v>
      </c>
      <c r="P131" s="316">
        <f t="shared" ref="P131:P142" si="11">O131*H131</f>
        <v>0</v>
      </c>
      <c r="Q131" s="316">
        <v>0</v>
      </c>
      <c r="R131" s="316">
        <f t="shared" ref="R131:R142" si="12">Q131*H131</f>
        <v>0</v>
      </c>
      <c r="S131" s="316">
        <v>0</v>
      </c>
      <c r="T131" s="317">
        <f t="shared" ref="T131:T142" si="13">S131*H131</f>
        <v>0</v>
      </c>
      <c r="AR131" s="200" t="s">
        <v>177</v>
      </c>
      <c r="AT131" s="200" t="s">
        <v>149</v>
      </c>
      <c r="AU131" s="200" t="s">
        <v>154</v>
      </c>
      <c r="AY131" s="266" t="s">
        <v>147</v>
      </c>
      <c r="BE131" s="318">
        <f t="shared" ref="BE131:BE142" si="14">IF(N131="základná",J131,0)</f>
        <v>0</v>
      </c>
      <c r="BF131" s="318">
        <f t="shared" ref="BF131:BF142" si="15">IF(N131="znížená",J131,0)</f>
        <v>445.76</v>
      </c>
      <c r="BG131" s="318">
        <f t="shared" ref="BG131:BG142" si="16">IF(N131="zákl. prenesená",J131,0)</f>
        <v>0</v>
      </c>
      <c r="BH131" s="318">
        <f t="shared" ref="BH131:BH142" si="17">IF(N131="zníž. prenesená",J131,0)</f>
        <v>0</v>
      </c>
      <c r="BI131" s="318">
        <f t="shared" ref="BI131:BI142" si="18">IF(N131="nulová",J131,0)</f>
        <v>0</v>
      </c>
      <c r="BJ131" s="266" t="s">
        <v>154</v>
      </c>
      <c r="BK131" s="318">
        <f t="shared" ref="BK131:BK142" si="19">ROUND(I131*H131,2)</f>
        <v>445.76</v>
      </c>
      <c r="BL131" s="266" t="s">
        <v>177</v>
      </c>
      <c r="BM131" s="200" t="s">
        <v>116</v>
      </c>
    </row>
    <row r="132" spans="2:65" s="2" customFormat="1" ht="24.2" customHeight="1">
      <c r="B132" s="306"/>
      <c r="C132" s="319" t="s">
        <v>165</v>
      </c>
      <c r="D132" s="319" t="s">
        <v>222</v>
      </c>
      <c r="E132" s="320" t="s">
        <v>1055</v>
      </c>
      <c r="F132" s="321" t="s">
        <v>1056</v>
      </c>
      <c r="G132" s="322" t="s">
        <v>244</v>
      </c>
      <c r="H132" s="323">
        <v>1</v>
      </c>
      <c r="I132" s="324">
        <v>10.59</v>
      </c>
      <c r="J132" s="324">
        <f t="shared" si="10"/>
        <v>10.59</v>
      </c>
      <c r="K132" s="325"/>
      <c r="L132" s="213"/>
      <c r="M132" s="326" t="s">
        <v>1</v>
      </c>
      <c r="N132" s="327" t="s">
        <v>42</v>
      </c>
      <c r="O132" s="316">
        <v>0</v>
      </c>
      <c r="P132" s="316">
        <f t="shared" si="11"/>
        <v>0</v>
      </c>
      <c r="Q132" s="316">
        <v>0</v>
      </c>
      <c r="R132" s="316">
        <f t="shared" si="12"/>
        <v>0</v>
      </c>
      <c r="S132" s="316">
        <v>0</v>
      </c>
      <c r="T132" s="317">
        <f t="shared" si="13"/>
        <v>0</v>
      </c>
      <c r="AR132" s="200" t="s">
        <v>245</v>
      </c>
      <c r="AT132" s="200" t="s">
        <v>222</v>
      </c>
      <c r="AU132" s="200" t="s">
        <v>154</v>
      </c>
      <c r="AY132" s="266" t="s">
        <v>147</v>
      </c>
      <c r="BE132" s="318">
        <f t="shared" si="14"/>
        <v>0</v>
      </c>
      <c r="BF132" s="318">
        <f t="shared" si="15"/>
        <v>10.59</v>
      </c>
      <c r="BG132" s="318">
        <f t="shared" si="16"/>
        <v>0</v>
      </c>
      <c r="BH132" s="318">
        <f t="shared" si="17"/>
        <v>0</v>
      </c>
      <c r="BI132" s="318">
        <f t="shared" si="18"/>
        <v>0</v>
      </c>
      <c r="BJ132" s="266" t="s">
        <v>154</v>
      </c>
      <c r="BK132" s="318">
        <f t="shared" si="19"/>
        <v>10.59</v>
      </c>
      <c r="BL132" s="266" t="s">
        <v>177</v>
      </c>
      <c r="BM132" s="200" t="s">
        <v>177</v>
      </c>
    </row>
    <row r="133" spans="2:65" s="2" customFormat="1" ht="24.2" customHeight="1">
      <c r="B133" s="306"/>
      <c r="C133" s="307" t="s">
        <v>178</v>
      </c>
      <c r="D133" s="307" t="s">
        <v>149</v>
      </c>
      <c r="E133" s="308" t="s">
        <v>1057</v>
      </c>
      <c r="F133" s="309" t="s">
        <v>1058</v>
      </c>
      <c r="G133" s="310" t="s">
        <v>279</v>
      </c>
      <c r="H133" s="311">
        <v>3.25</v>
      </c>
      <c r="I133" s="312">
        <v>14.01</v>
      </c>
      <c r="J133" s="312">
        <f t="shared" si="10"/>
        <v>45.53</v>
      </c>
      <c r="K133" s="313"/>
      <c r="L133" s="49"/>
      <c r="M133" s="314" t="s">
        <v>1</v>
      </c>
      <c r="N133" s="315" t="s">
        <v>42</v>
      </c>
      <c r="O133" s="316">
        <v>0</v>
      </c>
      <c r="P133" s="316">
        <f t="shared" si="11"/>
        <v>0</v>
      </c>
      <c r="Q133" s="316">
        <v>0</v>
      </c>
      <c r="R133" s="316">
        <f t="shared" si="12"/>
        <v>0</v>
      </c>
      <c r="S133" s="316">
        <v>0</v>
      </c>
      <c r="T133" s="317">
        <f t="shared" si="13"/>
        <v>0</v>
      </c>
      <c r="AR133" s="200" t="s">
        <v>177</v>
      </c>
      <c r="AT133" s="200" t="s">
        <v>149</v>
      </c>
      <c r="AU133" s="200" t="s">
        <v>154</v>
      </c>
      <c r="AY133" s="266" t="s">
        <v>147</v>
      </c>
      <c r="BE133" s="318">
        <f t="shared" si="14"/>
        <v>0</v>
      </c>
      <c r="BF133" s="318">
        <f t="shared" si="15"/>
        <v>45.53</v>
      </c>
      <c r="BG133" s="318">
        <f t="shared" si="16"/>
        <v>0</v>
      </c>
      <c r="BH133" s="318">
        <f t="shared" si="17"/>
        <v>0</v>
      </c>
      <c r="BI133" s="318">
        <f t="shared" si="18"/>
        <v>0</v>
      </c>
      <c r="BJ133" s="266" t="s">
        <v>154</v>
      </c>
      <c r="BK133" s="318">
        <f t="shared" si="19"/>
        <v>45.53</v>
      </c>
      <c r="BL133" s="266" t="s">
        <v>177</v>
      </c>
      <c r="BM133" s="200" t="s">
        <v>181</v>
      </c>
    </row>
    <row r="134" spans="2:65" s="2" customFormat="1" ht="24.2" customHeight="1">
      <c r="B134" s="306"/>
      <c r="C134" s="307" t="s">
        <v>110</v>
      </c>
      <c r="D134" s="307" t="s">
        <v>149</v>
      </c>
      <c r="E134" s="308" t="s">
        <v>1059</v>
      </c>
      <c r="F134" s="309" t="s">
        <v>1060</v>
      </c>
      <c r="G134" s="310" t="s">
        <v>279</v>
      </c>
      <c r="H134" s="311">
        <v>1</v>
      </c>
      <c r="I134" s="312">
        <v>16.079999999999998</v>
      </c>
      <c r="J134" s="312">
        <f t="shared" si="10"/>
        <v>16.079999999999998</v>
      </c>
      <c r="K134" s="313"/>
      <c r="L134" s="49"/>
      <c r="M134" s="314" t="s">
        <v>1</v>
      </c>
      <c r="N134" s="315" t="s">
        <v>42</v>
      </c>
      <c r="O134" s="316">
        <v>0</v>
      </c>
      <c r="P134" s="316">
        <f t="shared" si="11"/>
        <v>0</v>
      </c>
      <c r="Q134" s="316">
        <v>0</v>
      </c>
      <c r="R134" s="316">
        <f t="shared" si="12"/>
        <v>0</v>
      </c>
      <c r="S134" s="316">
        <v>0</v>
      </c>
      <c r="T134" s="317">
        <f t="shared" si="13"/>
        <v>0</v>
      </c>
      <c r="AR134" s="200" t="s">
        <v>177</v>
      </c>
      <c r="AT134" s="200" t="s">
        <v>149</v>
      </c>
      <c r="AU134" s="200" t="s">
        <v>154</v>
      </c>
      <c r="AY134" s="266" t="s">
        <v>147</v>
      </c>
      <c r="BE134" s="318">
        <f t="shared" si="14"/>
        <v>0</v>
      </c>
      <c r="BF134" s="318">
        <f t="shared" si="15"/>
        <v>16.079999999999998</v>
      </c>
      <c r="BG134" s="318">
        <f t="shared" si="16"/>
        <v>0</v>
      </c>
      <c r="BH134" s="318">
        <f t="shared" si="17"/>
        <v>0</v>
      </c>
      <c r="BI134" s="318">
        <f t="shared" si="18"/>
        <v>0</v>
      </c>
      <c r="BJ134" s="266" t="s">
        <v>154</v>
      </c>
      <c r="BK134" s="318">
        <f t="shared" si="19"/>
        <v>16.079999999999998</v>
      </c>
      <c r="BL134" s="266" t="s">
        <v>177</v>
      </c>
      <c r="BM134" s="200" t="s">
        <v>7</v>
      </c>
    </row>
    <row r="135" spans="2:65" s="2" customFormat="1" ht="24.2" customHeight="1">
      <c r="B135" s="306"/>
      <c r="C135" s="307" t="s">
        <v>113</v>
      </c>
      <c r="D135" s="307" t="s">
        <v>149</v>
      </c>
      <c r="E135" s="308" t="s">
        <v>1061</v>
      </c>
      <c r="F135" s="309" t="s">
        <v>1062</v>
      </c>
      <c r="G135" s="310" t="s">
        <v>279</v>
      </c>
      <c r="H135" s="311">
        <v>0.75</v>
      </c>
      <c r="I135" s="312">
        <v>10.28</v>
      </c>
      <c r="J135" s="312">
        <f t="shared" si="10"/>
        <v>7.71</v>
      </c>
      <c r="K135" s="313"/>
      <c r="L135" s="49"/>
      <c r="M135" s="314" t="s">
        <v>1</v>
      </c>
      <c r="N135" s="315" t="s">
        <v>42</v>
      </c>
      <c r="O135" s="316">
        <v>0</v>
      </c>
      <c r="P135" s="316">
        <f t="shared" si="11"/>
        <v>0</v>
      </c>
      <c r="Q135" s="316">
        <v>0</v>
      </c>
      <c r="R135" s="316">
        <f t="shared" si="12"/>
        <v>0</v>
      </c>
      <c r="S135" s="316">
        <v>0</v>
      </c>
      <c r="T135" s="317">
        <f t="shared" si="13"/>
        <v>0</v>
      </c>
      <c r="AR135" s="200" t="s">
        <v>177</v>
      </c>
      <c r="AT135" s="200" t="s">
        <v>149</v>
      </c>
      <c r="AU135" s="200" t="s">
        <v>154</v>
      </c>
      <c r="AY135" s="266" t="s">
        <v>147</v>
      </c>
      <c r="BE135" s="318">
        <f t="shared" si="14"/>
        <v>0</v>
      </c>
      <c r="BF135" s="318">
        <f t="shared" si="15"/>
        <v>7.71</v>
      </c>
      <c r="BG135" s="318">
        <f t="shared" si="16"/>
        <v>0</v>
      </c>
      <c r="BH135" s="318">
        <f t="shared" si="17"/>
        <v>0</v>
      </c>
      <c r="BI135" s="318">
        <f t="shared" si="18"/>
        <v>0</v>
      </c>
      <c r="BJ135" s="266" t="s">
        <v>154</v>
      </c>
      <c r="BK135" s="318">
        <f t="shared" si="19"/>
        <v>7.71</v>
      </c>
      <c r="BL135" s="266" t="s">
        <v>177</v>
      </c>
      <c r="BM135" s="200" t="s">
        <v>186</v>
      </c>
    </row>
    <row r="136" spans="2:65" s="2" customFormat="1" ht="24.2" customHeight="1">
      <c r="B136" s="306"/>
      <c r="C136" s="307" t="s">
        <v>171</v>
      </c>
      <c r="D136" s="307" t="s">
        <v>149</v>
      </c>
      <c r="E136" s="308" t="s">
        <v>1063</v>
      </c>
      <c r="F136" s="309" t="s">
        <v>1064</v>
      </c>
      <c r="G136" s="310" t="s">
        <v>244</v>
      </c>
      <c r="H136" s="311">
        <v>2</v>
      </c>
      <c r="I136" s="312">
        <v>4.0999999999999996</v>
      </c>
      <c r="J136" s="312">
        <f t="shared" si="10"/>
        <v>8.1999999999999993</v>
      </c>
      <c r="K136" s="313"/>
      <c r="L136" s="49"/>
      <c r="M136" s="314" t="s">
        <v>1</v>
      </c>
      <c r="N136" s="315" t="s">
        <v>42</v>
      </c>
      <c r="O136" s="316">
        <v>0</v>
      </c>
      <c r="P136" s="316">
        <f t="shared" si="11"/>
        <v>0</v>
      </c>
      <c r="Q136" s="316">
        <v>0</v>
      </c>
      <c r="R136" s="316">
        <f t="shared" si="12"/>
        <v>0</v>
      </c>
      <c r="S136" s="316">
        <v>0</v>
      </c>
      <c r="T136" s="317">
        <f t="shared" si="13"/>
        <v>0</v>
      </c>
      <c r="AR136" s="200" t="s">
        <v>177</v>
      </c>
      <c r="AT136" s="200" t="s">
        <v>149</v>
      </c>
      <c r="AU136" s="200" t="s">
        <v>154</v>
      </c>
      <c r="AY136" s="266" t="s">
        <v>147</v>
      </c>
      <c r="BE136" s="318">
        <f t="shared" si="14"/>
        <v>0</v>
      </c>
      <c r="BF136" s="318">
        <f t="shared" si="15"/>
        <v>8.1999999999999993</v>
      </c>
      <c r="BG136" s="318">
        <f t="shared" si="16"/>
        <v>0</v>
      </c>
      <c r="BH136" s="318">
        <f t="shared" si="17"/>
        <v>0</v>
      </c>
      <c r="BI136" s="318">
        <f t="shared" si="18"/>
        <v>0</v>
      </c>
      <c r="BJ136" s="266" t="s">
        <v>154</v>
      </c>
      <c r="BK136" s="318">
        <f t="shared" si="19"/>
        <v>8.1999999999999993</v>
      </c>
      <c r="BL136" s="266" t="s">
        <v>177</v>
      </c>
      <c r="BM136" s="200" t="s">
        <v>190</v>
      </c>
    </row>
    <row r="137" spans="2:65" s="2" customFormat="1" ht="24.2" customHeight="1">
      <c r="B137" s="306"/>
      <c r="C137" s="307" t="s">
        <v>192</v>
      </c>
      <c r="D137" s="307" t="s">
        <v>149</v>
      </c>
      <c r="E137" s="308" t="s">
        <v>1065</v>
      </c>
      <c r="F137" s="309" t="s">
        <v>1066</v>
      </c>
      <c r="G137" s="310" t="s">
        <v>244</v>
      </c>
      <c r="H137" s="311">
        <v>1</v>
      </c>
      <c r="I137" s="312">
        <v>4.53</v>
      </c>
      <c r="J137" s="312">
        <f t="shared" si="10"/>
        <v>4.53</v>
      </c>
      <c r="K137" s="313"/>
      <c r="L137" s="49"/>
      <c r="M137" s="314" t="s">
        <v>1</v>
      </c>
      <c r="N137" s="315" t="s">
        <v>42</v>
      </c>
      <c r="O137" s="316">
        <v>0</v>
      </c>
      <c r="P137" s="316">
        <f t="shared" si="11"/>
        <v>0</v>
      </c>
      <c r="Q137" s="316">
        <v>0</v>
      </c>
      <c r="R137" s="316">
        <f t="shared" si="12"/>
        <v>0</v>
      </c>
      <c r="S137" s="316">
        <v>0</v>
      </c>
      <c r="T137" s="317">
        <f t="shared" si="13"/>
        <v>0</v>
      </c>
      <c r="AR137" s="200" t="s">
        <v>177</v>
      </c>
      <c r="AT137" s="200" t="s">
        <v>149</v>
      </c>
      <c r="AU137" s="200" t="s">
        <v>154</v>
      </c>
      <c r="AY137" s="266" t="s">
        <v>147</v>
      </c>
      <c r="BE137" s="318">
        <f t="shared" si="14"/>
        <v>0</v>
      </c>
      <c r="BF137" s="318">
        <f t="shared" si="15"/>
        <v>4.53</v>
      </c>
      <c r="BG137" s="318">
        <f t="shared" si="16"/>
        <v>0</v>
      </c>
      <c r="BH137" s="318">
        <f t="shared" si="17"/>
        <v>0</v>
      </c>
      <c r="BI137" s="318">
        <f t="shared" si="18"/>
        <v>0</v>
      </c>
      <c r="BJ137" s="266" t="s">
        <v>154</v>
      </c>
      <c r="BK137" s="318">
        <f t="shared" si="19"/>
        <v>4.53</v>
      </c>
      <c r="BL137" s="266" t="s">
        <v>177</v>
      </c>
      <c r="BM137" s="200" t="s">
        <v>196</v>
      </c>
    </row>
    <row r="138" spans="2:65" s="2" customFormat="1" ht="24.2" customHeight="1">
      <c r="B138" s="306"/>
      <c r="C138" s="307" t="s">
        <v>116</v>
      </c>
      <c r="D138" s="307" t="s">
        <v>149</v>
      </c>
      <c r="E138" s="308" t="s">
        <v>1067</v>
      </c>
      <c r="F138" s="309" t="s">
        <v>1068</v>
      </c>
      <c r="G138" s="310" t="s">
        <v>244</v>
      </c>
      <c r="H138" s="311">
        <v>1</v>
      </c>
      <c r="I138" s="312">
        <v>6.7</v>
      </c>
      <c r="J138" s="312">
        <f t="shared" si="10"/>
        <v>6.7</v>
      </c>
      <c r="K138" s="313"/>
      <c r="L138" s="49"/>
      <c r="M138" s="314" t="s">
        <v>1</v>
      </c>
      <c r="N138" s="315" t="s">
        <v>42</v>
      </c>
      <c r="O138" s="316">
        <v>0</v>
      </c>
      <c r="P138" s="316">
        <f t="shared" si="11"/>
        <v>0</v>
      </c>
      <c r="Q138" s="316">
        <v>0</v>
      </c>
      <c r="R138" s="316">
        <f t="shared" si="12"/>
        <v>0</v>
      </c>
      <c r="S138" s="316">
        <v>0</v>
      </c>
      <c r="T138" s="317">
        <f t="shared" si="13"/>
        <v>0</v>
      </c>
      <c r="AR138" s="200" t="s">
        <v>177</v>
      </c>
      <c r="AT138" s="200" t="s">
        <v>149</v>
      </c>
      <c r="AU138" s="200" t="s">
        <v>154</v>
      </c>
      <c r="AY138" s="266" t="s">
        <v>147</v>
      </c>
      <c r="BE138" s="318">
        <f t="shared" si="14"/>
        <v>0</v>
      </c>
      <c r="BF138" s="318">
        <f t="shared" si="15"/>
        <v>6.7</v>
      </c>
      <c r="BG138" s="318">
        <f t="shared" si="16"/>
        <v>0</v>
      </c>
      <c r="BH138" s="318">
        <f t="shared" si="17"/>
        <v>0</v>
      </c>
      <c r="BI138" s="318">
        <f t="shared" si="18"/>
        <v>0</v>
      </c>
      <c r="BJ138" s="266" t="s">
        <v>154</v>
      </c>
      <c r="BK138" s="318">
        <f t="shared" si="19"/>
        <v>6.7</v>
      </c>
      <c r="BL138" s="266" t="s">
        <v>177</v>
      </c>
      <c r="BM138" s="200" t="s">
        <v>201</v>
      </c>
    </row>
    <row r="139" spans="2:65" s="2" customFormat="1" ht="21.75" customHeight="1">
      <c r="B139" s="306"/>
      <c r="C139" s="307" t="s">
        <v>203</v>
      </c>
      <c r="D139" s="307" t="s">
        <v>149</v>
      </c>
      <c r="E139" s="308" t="s">
        <v>1069</v>
      </c>
      <c r="F139" s="309" t="s">
        <v>1070</v>
      </c>
      <c r="G139" s="310" t="s">
        <v>244</v>
      </c>
      <c r="H139" s="311">
        <v>1</v>
      </c>
      <c r="I139" s="312">
        <v>18.59</v>
      </c>
      <c r="J139" s="312">
        <f t="shared" si="10"/>
        <v>18.59</v>
      </c>
      <c r="K139" s="313"/>
      <c r="L139" s="49"/>
      <c r="M139" s="314" t="s">
        <v>1</v>
      </c>
      <c r="N139" s="315" t="s">
        <v>42</v>
      </c>
      <c r="O139" s="316">
        <v>0</v>
      </c>
      <c r="P139" s="316">
        <f t="shared" si="11"/>
        <v>0</v>
      </c>
      <c r="Q139" s="316">
        <v>0</v>
      </c>
      <c r="R139" s="316">
        <f t="shared" si="12"/>
        <v>0</v>
      </c>
      <c r="S139" s="316">
        <v>0</v>
      </c>
      <c r="T139" s="317">
        <f t="shared" si="13"/>
        <v>0</v>
      </c>
      <c r="AR139" s="200" t="s">
        <v>177</v>
      </c>
      <c r="AT139" s="200" t="s">
        <v>149</v>
      </c>
      <c r="AU139" s="200" t="s">
        <v>154</v>
      </c>
      <c r="AY139" s="266" t="s">
        <v>147</v>
      </c>
      <c r="BE139" s="318">
        <f t="shared" si="14"/>
        <v>0</v>
      </c>
      <c r="BF139" s="318">
        <f t="shared" si="15"/>
        <v>18.59</v>
      </c>
      <c r="BG139" s="318">
        <f t="shared" si="16"/>
        <v>0</v>
      </c>
      <c r="BH139" s="318">
        <f t="shared" si="17"/>
        <v>0</v>
      </c>
      <c r="BI139" s="318">
        <f t="shared" si="18"/>
        <v>0</v>
      </c>
      <c r="BJ139" s="266" t="s">
        <v>154</v>
      </c>
      <c r="BK139" s="318">
        <f t="shared" si="19"/>
        <v>18.59</v>
      </c>
      <c r="BL139" s="266" t="s">
        <v>177</v>
      </c>
      <c r="BM139" s="200" t="s">
        <v>207</v>
      </c>
    </row>
    <row r="140" spans="2:65" s="2" customFormat="1" ht="24.2" customHeight="1">
      <c r="B140" s="306"/>
      <c r="C140" s="319" t="s">
        <v>177</v>
      </c>
      <c r="D140" s="319" t="s">
        <v>222</v>
      </c>
      <c r="E140" s="320" t="s">
        <v>1071</v>
      </c>
      <c r="F140" s="321" t="s">
        <v>1072</v>
      </c>
      <c r="G140" s="322" t="s">
        <v>244</v>
      </c>
      <c r="H140" s="323">
        <v>1</v>
      </c>
      <c r="I140" s="324">
        <v>15.49</v>
      </c>
      <c r="J140" s="324">
        <f t="shared" si="10"/>
        <v>15.49</v>
      </c>
      <c r="K140" s="325"/>
      <c r="L140" s="213"/>
      <c r="M140" s="326" t="s">
        <v>1</v>
      </c>
      <c r="N140" s="327" t="s">
        <v>42</v>
      </c>
      <c r="O140" s="316">
        <v>0</v>
      </c>
      <c r="P140" s="316">
        <f t="shared" si="11"/>
        <v>0</v>
      </c>
      <c r="Q140" s="316">
        <v>0</v>
      </c>
      <c r="R140" s="316">
        <f t="shared" si="12"/>
        <v>0</v>
      </c>
      <c r="S140" s="316">
        <v>0</v>
      </c>
      <c r="T140" s="317">
        <f t="shared" si="13"/>
        <v>0</v>
      </c>
      <c r="AR140" s="200" t="s">
        <v>245</v>
      </c>
      <c r="AT140" s="200" t="s">
        <v>222</v>
      </c>
      <c r="AU140" s="200" t="s">
        <v>154</v>
      </c>
      <c r="AY140" s="266" t="s">
        <v>147</v>
      </c>
      <c r="BE140" s="318">
        <f t="shared" si="14"/>
        <v>0</v>
      </c>
      <c r="BF140" s="318">
        <f t="shared" si="15"/>
        <v>15.49</v>
      </c>
      <c r="BG140" s="318">
        <f t="shared" si="16"/>
        <v>0</v>
      </c>
      <c r="BH140" s="318">
        <f t="shared" si="17"/>
        <v>0</v>
      </c>
      <c r="BI140" s="318">
        <f t="shared" si="18"/>
        <v>0</v>
      </c>
      <c r="BJ140" s="266" t="s">
        <v>154</v>
      </c>
      <c r="BK140" s="318">
        <f t="shared" si="19"/>
        <v>15.49</v>
      </c>
      <c r="BL140" s="266" t="s">
        <v>177</v>
      </c>
      <c r="BM140" s="200" t="s">
        <v>245</v>
      </c>
    </row>
    <row r="141" spans="2:65" s="2" customFormat="1" ht="24.2" customHeight="1">
      <c r="B141" s="306"/>
      <c r="C141" s="307" t="s">
        <v>246</v>
      </c>
      <c r="D141" s="307" t="s">
        <v>149</v>
      </c>
      <c r="E141" s="308" t="s">
        <v>1073</v>
      </c>
      <c r="F141" s="309" t="s">
        <v>1074</v>
      </c>
      <c r="G141" s="310" t="s">
        <v>279</v>
      </c>
      <c r="H141" s="311">
        <v>10.5</v>
      </c>
      <c r="I141" s="312">
        <v>1.51</v>
      </c>
      <c r="J141" s="312">
        <f t="shared" si="10"/>
        <v>15.86</v>
      </c>
      <c r="K141" s="313"/>
      <c r="L141" s="49"/>
      <c r="M141" s="314" t="s">
        <v>1</v>
      </c>
      <c r="N141" s="315" t="s">
        <v>42</v>
      </c>
      <c r="O141" s="316">
        <v>0</v>
      </c>
      <c r="P141" s="316">
        <f t="shared" si="11"/>
        <v>0</v>
      </c>
      <c r="Q141" s="316">
        <v>0</v>
      </c>
      <c r="R141" s="316">
        <f t="shared" si="12"/>
        <v>0</v>
      </c>
      <c r="S141" s="316">
        <v>0</v>
      </c>
      <c r="T141" s="317">
        <f t="shared" si="13"/>
        <v>0</v>
      </c>
      <c r="AR141" s="200" t="s">
        <v>177</v>
      </c>
      <c r="AT141" s="200" t="s">
        <v>149</v>
      </c>
      <c r="AU141" s="200" t="s">
        <v>154</v>
      </c>
      <c r="AY141" s="266" t="s">
        <v>147</v>
      </c>
      <c r="BE141" s="318">
        <f t="shared" si="14"/>
        <v>0</v>
      </c>
      <c r="BF141" s="318">
        <f t="shared" si="15"/>
        <v>15.86</v>
      </c>
      <c r="BG141" s="318">
        <f t="shared" si="16"/>
        <v>0</v>
      </c>
      <c r="BH141" s="318">
        <f t="shared" si="17"/>
        <v>0</v>
      </c>
      <c r="BI141" s="318">
        <f t="shared" si="18"/>
        <v>0</v>
      </c>
      <c r="BJ141" s="266" t="s">
        <v>154</v>
      </c>
      <c r="BK141" s="318">
        <f t="shared" si="19"/>
        <v>15.86</v>
      </c>
      <c r="BL141" s="266" t="s">
        <v>177</v>
      </c>
      <c r="BM141" s="200" t="s">
        <v>249</v>
      </c>
    </row>
    <row r="142" spans="2:65" s="2" customFormat="1" ht="24.2" customHeight="1">
      <c r="B142" s="306"/>
      <c r="C142" s="307" t="s">
        <v>181</v>
      </c>
      <c r="D142" s="307" t="s">
        <v>149</v>
      </c>
      <c r="E142" s="308" t="s">
        <v>1075</v>
      </c>
      <c r="F142" s="309" t="s">
        <v>1076</v>
      </c>
      <c r="G142" s="310" t="s">
        <v>195</v>
      </c>
      <c r="H142" s="311">
        <v>0.36899999999999999</v>
      </c>
      <c r="I142" s="312">
        <v>35.409999999999997</v>
      </c>
      <c r="J142" s="312">
        <f t="shared" si="10"/>
        <v>13.07</v>
      </c>
      <c r="K142" s="313"/>
      <c r="L142" s="49"/>
      <c r="M142" s="314" t="s">
        <v>1</v>
      </c>
      <c r="N142" s="315" t="s">
        <v>42</v>
      </c>
      <c r="O142" s="316">
        <v>0</v>
      </c>
      <c r="P142" s="316">
        <f t="shared" si="11"/>
        <v>0</v>
      </c>
      <c r="Q142" s="316">
        <v>0</v>
      </c>
      <c r="R142" s="316">
        <f t="shared" si="12"/>
        <v>0</v>
      </c>
      <c r="S142" s="316">
        <v>0</v>
      </c>
      <c r="T142" s="317">
        <f t="shared" si="13"/>
        <v>0</v>
      </c>
      <c r="AR142" s="200" t="s">
        <v>177</v>
      </c>
      <c r="AT142" s="200" t="s">
        <v>149</v>
      </c>
      <c r="AU142" s="200" t="s">
        <v>154</v>
      </c>
      <c r="AY142" s="266" t="s">
        <v>147</v>
      </c>
      <c r="BE142" s="318">
        <f t="shared" si="14"/>
        <v>0</v>
      </c>
      <c r="BF142" s="318">
        <f t="shared" si="15"/>
        <v>13.07</v>
      </c>
      <c r="BG142" s="318">
        <f t="shared" si="16"/>
        <v>0</v>
      </c>
      <c r="BH142" s="318">
        <f t="shared" si="17"/>
        <v>0</v>
      </c>
      <c r="BI142" s="318">
        <f t="shared" si="18"/>
        <v>0</v>
      </c>
      <c r="BJ142" s="266" t="s">
        <v>154</v>
      </c>
      <c r="BK142" s="318">
        <f t="shared" si="19"/>
        <v>13.07</v>
      </c>
      <c r="BL142" s="266" t="s">
        <v>177</v>
      </c>
      <c r="BM142" s="200" t="s">
        <v>252</v>
      </c>
    </row>
    <row r="143" spans="2:65" s="297" customFormat="1" ht="22.9" customHeight="1">
      <c r="B143" s="298"/>
      <c r="D143" s="184" t="s">
        <v>75</v>
      </c>
      <c r="E143" s="304" t="s">
        <v>525</v>
      </c>
      <c r="F143" s="304" t="s">
        <v>1077</v>
      </c>
      <c r="J143" s="305">
        <f>BK143</f>
        <v>750.22</v>
      </c>
      <c r="L143" s="298"/>
      <c r="M143" s="301"/>
      <c r="P143" s="302">
        <f>SUM(P144:P156)</f>
        <v>0</v>
      </c>
      <c r="R143" s="302">
        <f>SUM(R144:R156)</f>
        <v>0</v>
      </c>
      <c r="T143" s="303">
        <f>SUM(T144:T156)</f>
        <v>0</v>
      </c>
      <c r="AR143" s="184" t="s">
        <v>154</v>
      </c>
      <c r="AT143" s="185" t="s">
        <v>75</v>
      </c>
      <c r="AU143" s="185" t="s">
        <v>84</v>
      </c>
      <c r="AY143" s="184" t="s">
        <v>147</v>
      </c>
      <c r="BK143" s="186">
        <f>SUM(BK144:BK156)</f>
        <v>750.22</v>
      </c>
    </row>
    <row r="144" spans="2:65" s="2" customFormat="1" ht="33" customHeight="1">
      <c r="B144" s="306"/>
      <c r="C144" s="307" t="s">
        <v>253</v>
      </c>
      <c r="D144" s="307" t="s">
        <v>149</v>
      </c>
      <c r="E144" s="308" t="s">
        <v>1078</v>
      </c>
      <c r="F144" s="309" t="s">
        <v>1079</v>
      </c>
      <c r="G144" s="310" t="s">
        <v>279</v>
      </c>
      <c r="H144" s="311">
        <v>5.5</v>
      </c>
      <c r="I144" s="312">
        <v>22.64</v>
      </c>
      <c r="J144" s="312">
        <f t="shared" ref="J144:J156" si="20">ROUND(I144*H144,2)</f>
        <v>124.52</v>
      </c>
      <c r="K144" s="313"/>
      <c r="L144" s="49"/>
      <c r="M144" s="314" t="s">
        <v>1</v>
      </c>
      <c r="N144" s="315" t="s">
        <v>42</v>
      </c>
      <c r="O144" s="316">
        <v>0</v>
      </c>
      <c r="P144" s="316">
        <f t="shared" ref="P144:P156" si="21">O144*H144</f>
        <v>0</v>
      </c>
      <c r="Q144" s="316">
        <v>0</v>
      </c>
      <c r="R144" s="316">
        <f t="shared" ref="R144:R156" si="22">Q144*H144</f>
        <v>0</v>
      </c>
      <c r="S144" s="316">
        <v>0</v>
      </c>
      <c r="T144" s="317">
        <f t="shared" ref="T144:T156" si="23">S144*H144</f>
        <v>0</v>
      </c>
      <c r="AR144" s="200" t="s">
        <v>177</v>
      </c>
      <c r="AT144" s="200" t="s">
        <v>149</v>
      </c>
      <c r="AU144" s="200" t="s">
        <v>154</v>
      </c>
      <c r="AY144" s="266" t="s">
        <v>147</v>
      </c>
      <c r="BE144" s="318">
        <f t="shared" ref="BE144:BE156" si="24">IF(N144="základná",J144,0)</f>
        <v>0</v>
      </c>
      <c r="BF144" s="318">
        <f t="shared" ref="BF144:BF156" si="25">IF(N144="znížená",J144,0)</f>
        <v>124.52</v>
      </c>
      <c r="BG144" s="318">
        <f t="shared" ref="BG144:BG156" si="26">IF(N144="zákl. prenesená",J144,0)</f>
        <v>0</v>
      </c>
      <c r="BH144" s="318">
        <f t="shared" ref="BH144:BH156" si="27">IF(N144="zníž. prenesená",J144,0)</f>
        <v>0</v>
      </c>
      <c r="BI144" s="318">
        <f t="shared" ref="BI144:BI156" si="28">IF(N144="nulová",J144,0)</f>
        <v>0</v>
      </c>
      <c r="BJ144" s="266" t="s">
        <v>154</v>
      </c>
      <c r="BK144" s="318">
        <f t="shared" ref="BK144:BK156" si="29">ROUND(I144*H144,2)</f>
        <v>124.52</v>
      </c>
      <c r="BL144" s="266" t="s">
        <v>177</v>
      </c>
      <c r="BM144" s="200" t="s">
        <v>256</v>
      </c>
    </row>
    <row r="145" spans="2:65" s="2" customFormat="1" ht="33" customHeight="1">
      <c r="B145" s="306"/>
      <c r="C145" s="307" t="s">
        <v>7</v>
      </c>
      <c r="D145" s="307" t="s">
        <v>149</v>
      </c>
      <c r="E145" s="308" t="s">
        <v>1080</v>
      </c>
      <c r="F145" s="309" t="s">
        <v>1081</v>
      </c>
      <c r="G145" s="310" t="s">
        <v>279</v>
      </c>
      <c r="H145" s="311">
        <v>5.5</v>
      </c>
      <c r="I145" s="312">
        <v>23.41</v>
      </c>
      <c r="J145" s="312">
        <f t="shared" si="20"/>
        <v>128.76</v>
      </c>
      <c r="K145" s="313"/>
      <c r="L145" s="49"/>
      <c r="M145" s="314" t="s">
        <v>1</v>
      </c>
      <c r="N145" s="315" t="s">
        <v>42</v>
      </c>
      <c r="O145" s="316">
        <v>0</v>
      </c>
      <c r="P145" s="316">
        <f t="shared" si="21"/>
        <v>0</v>
      </c>
      <c r="Q145" s="316">
        <v>0</v>
      </c>
      <c r="R145" s="316">
        <f t="shared" si="22"/>
        <v>0</v>
      </c>
      <c r="S145" s="316">
        <v>0</v>
      </c>
      <c r="T145" s="317">
        <f t="shared" si="23"/>
        <v>0</v>
      </c>
      <c r="AR145" s="200" t="s">
        <v>177</v>
      </c>
      <c r="AT145" s="200" t="s">
        <v>149</v>
      </c>
      <c r="AU145" s="200" t="s">
        <v>154</v>
      </c>
      <c r="AY145" s="266" t="s">
        <v>147</v>
      </c>
      <c r="BE145" s="318">
        <f t="shared" si="24"/>
        <v>0</v>
      </c>
      <c r="BF145" s="318">
        <f t="shared" si="25"/>
        <v>128.76</v>
      </c>
      <c r="BG145" s="318">
        <f t="shared" si="26"/>
        <v>0</v>
      </c>
      <c r="BH145" s="318">
        <f t="shared" si="27"/>
        <v>0</v>
      </c>
      <c r="BI145" s="318">
        <f t="shared" si="28"/>
        <v>0</v>
      </c>
      <c r="BJ145" s="266" t="s">
        <v>154</v>
      </c>
      <c r="BK145" s="318">
        <f t="shared" si="29"/>
        <v>128.76</v>
      </c>
      <c r="BL145" s="266" t="s">
        <v>177</v>
      </c>
      <c r="BM145" s="200" t="s">
        <v>258</v>
      </c>
    </row>
    <row r="146" spans="2:65" s="2" customFormat="1" ht="33" customHeight="1">
      <c r="B146" s="306"/>
      <c r="C146" s="307" t="s">
        <v>259</v>
      </c>
      <c r="D146" s="307" t="s">
        <v>149</v>
      </c>
      <c r="E146" s="308" t="s">
        <v>1082</v>
      </c>
      <c r="F146" s="309" t="s">
        <v>1083</v>
      </c>
      <c r="G146" s="310" t="s">
        <v>279</v>
      </c>
      <c r="H146" s="311">
        <v>2.5</v>
      </c>
      <c r="I146" s="312">
        <v>30.04</v>
      </c>
      <c r="J146" s="312">
        <f t="shared" si="20"/>
        <v>75.099999999999994</v>
      </c>
      <c r="K146" s="313"/>
      <c r="L146" s="49"/>
      <c r="M146" s="314" t="s">
        <v>1</v>
      </c>
      <c r="N146" s="315" t="s">
        <v>42</v>
      </c>
      <c r="O146" s="316">
        <v>0</v>
      </c>
      <c r="P146" s="316">
        <f t="shared" si="21"/>
        <v>0</v>
      </c>
      <c r="Q146" s="316">
        <v>0</v>
      </c>
      <c r="R146" s="316">
        <f t="shared" si="22"/>
        <v>0</v>
      </c>
      <c r="S146" s="316">
        <v>0</v>
      </c>
      <c r="T146" s="317">
        <f t="shared" si="23"/>
        <v>0</v>
      </c>
      <c r="AR146" s="200" t="s">
        <v>177</v>
      </c>
      <c r="AT146" s="200" t="s">
        <v>149</v>
      </c>
      <c r="AU146" s="200" t="s">
        <v>154</v>
      </c>
      <c r="AY146" s="266" t="s">
        <v>147</v>
      </c>
      <c r="BE146" s="318">
        <f t="shared" si="24"/>
        <v>0</v>
      </c>
      <c r="BF146" s="318">
        <f t="shared" si="25"/>
        <v>75.099999999999994</v>
      </c>
      <c r="BG146" s="318">
        <f t="shared" si="26"/>
        <v>0</v>
      </c>
      <c r="BH146" s="318">
        <f t="shared" si="27"/>
        <v>0</v>
      </c>
      <c r="BI146" s="318">
        <f t="shared" si="28"/>
        <v>0</v>
      </c>
      <c r="BJ146" s="266" t="s">
        <v>154</v>
      </c>
      <c r="BK146" s="318">
        <f t="shared" si="29"/>
        <v>75.099999999999994</v>
      </c>
      <c r="BL146" s="266" t="s">
        <v>177</v>
      </c>
      <c r="BM146" s="200" t="s">
        <v>262</v>
      </c>
    </row>
    <row r="147" spans="2:65" s="2" customFormat="1" ht="33" customHeight="1">
      <c r="B147" s="306"/>
      <c r="C147" s="307" t="s">
        <v>186</v>
      </c>
      <c r="D147" s="307" t="s">
        <v>149</v>
      </c>
      <c r="E147" s="308" t="s">
        <v>1084</v>
      </c>
      <c r="F147" s="309" t="s">
        <v>1085</v>
      </c>
      <c r="G147" s="310" t="s">
        <v>279</v>
      </c>
      <c r="H147" s="311">
        <v>3</v>
      </c>
      <c r="I147" s="312">
        <v>34.1</v>
      </c>
      <c r="J147" s="312">
        <f t="shared" si="20"/>
        <v>102.3</v>
      </c>
      <c r="K147" s="313"/>
      <c r="L147" s="49"/>
      <c r="M147" s="314" t="s">
        <v>1</v>
      </c>
      <c r="N147" s="315" t="s">
        <v>42</v>
      </c>
      <c r="O147" s="316">
        <v>0</v>
      </c>
      <c r="P147" s="316">
        <f t="shared" si="21"/>
        <v>0</v>
      </c>
      <c r="Q147" s="316">
        <v>0</v>
      </c>
      <c r="R147" s="316">
        <f t="shared" si="22"/>
        <v>0</v>
      </c>
      <c r="S147" s="316">
        <v>0</v>
      </c>
      <c r="T147" s="317">
        <f t="shared" si="23"/>
        <v>0</v>
      </c>
      <c r="AR147" s="200" t="s">
        <v>177</v>
      </c>
      <c r="AT147" s="200" t="s">
        <v>149</v>
      </c>
      <c r="AU147" s="200" t="s">
        <v>154</v>
      </c>
      <c r="AY147" s="266" t="s">
        <v>147</v>
      </c>
      <c r="BE147" s="318">
        <f t="shared" si="24"/>
        <v>0</v>
      </c>
      <c r="BF147" s="318">
        <f t="shared" si="25"/>
        <v>102.3</v>
      </c>
      <c r="BG147" s="318">
        <f t="shared" si="26"/>
        <v>0</v>
      </c>
      <c r="BH147" s="318">
        <f t="shared" si="27"/>
        <v>0</v>
      </c>
      <c r="BI147" s="318">
        <f t="shared" si="28"/>
        <v>0</v>
      </c>
      <c r="BJ147" s="266" t="s">
        <v>154</v>
      </c>
      <c r="BK147" s="318">
        <f t="shared" si="29"/>
        <v>102.3</v>
      </c>
      <c r="BL147" s="266" t="s">
        <v>177</v>
      </c>
      <c r="BM147" s="200" t="s">
        <v>265</v>
      </c>
    </row>
    <row r="148" spans="2:65" s="2" customFormat="1" ht="33" customHeight="1">
      <c r="B148" s="306"/>
      <c r="C148" s="307" t="s">
        <v>266</v>
      </c>
      <c r="D148" s="307" t="s">
        <v>149</v>
      </c>
      <c r="E148" s="308" t="s">
        <v>1086</v>
      </c>
      <c r="F148" s="309" t="s">
        <v>1087</v>
      </c>
      <c r="G148" s="310" t="s">
        <v>279</v>
      </c>
      <c r="H148" s="311">
        <v>2.5</v>
      </c>
      <c r="I148" s="312">
        <v>52.18</v>
      </c>
      <c r="J148" s="312">
        <f t="shared" si="20"/>
        <v>130.44999999999999</v>
      </c>
      <c r="K148" s="313"/>
      <c r="L148" s="49"/>
      <c r="M148" s="314" t="s">
        <v>1</v>
      </c>
      <c r="N148" s="315" t="s">
        <v>42</v>
      </c>
      <c r="O148" s="316">
        <v>0</v>
      </c>
      <c r="P148" s="316">
        <f t="shared" si="21"/>
        <v>0</v>
      </c>
      <c r="Q148" s="316">
        <v>0</v>
      </c>
      <c r="R148" s="316">
        <f t="shared" si="22"/>
        <v>0</v>
      </c>
      <c r="S148" s="316">
        <v>0</v>
      </c>
      <c r="T148" s="317">
        <f t="shared" si="23"/>
        <v>0</v>
      </c>
      <c r="AR148" s="200" t="s">
        <v>177</v>
      </c>
      <c r="AT148" s="200" t="s">
        <v>149</v>
      </c>
      <c r="AU148" s="200" t="s">
        <v>154</v>
      </c>
      <c r="AY148" s="266" t="s">
        <v>147</v>
      </c>
      <c r="BE148" s="318">
        <f t="shared" si="24"/>
        <v>0</v>
      </c>
      <c r="BF148" s="318">
        <f t="shared" si="25"/>
        <v>130.44999999999999</v>
      </c>
      <c r="BG148" s="318">
        <f t="shared" si="26"/>
        <v>0</v>
      </c>
      <c r="BH148" s="318">
        <f t="shared" si="27"/>
        <v>0</v>
      </c>
      <c r="BI148" s="318">
        <f t="shared" si="28"/>
        <v>0</v>
      </c>
      <c r="BJ148" s="266" t="s">
        <v>154</v>
      </c>
      <c r="BK148" s="318">
        <f t="shared" si="29"/>
        <v>130.44999999999999</v>
      </c>
      <c r="BL148" s="266" t="s">
        <v>177</v>
      </c>
      <c r="BM148" s="200" t="s">
        <v>269</v>
      </c>
    </row>
    <row r="149" spans="2:65" s="2" customFormat="1" ht="16.5" customHeight="1">
      <c r="B149" s="306"/>
      <c r="C149" s="307" t="s">
        <v>190</v>
      </c>
      <c r="D149" s="307" t="s">
        <v>149</v>
      </c>
      <c r="E149" s="308" t="s">
        <v>1088</v>
      </c>
      <c r="F149" s="309" t="s">
        <v>1089</v>
      </c>
      <c r="G149" s="310" t="s">
        <v>244</v>
      </c>
      <c r="H149" s="311">
        <v>1</v>
      </c>
      <c r="I149" s="312">
        <v>15.65</v>
      </c>
      <c r="J149" s="312">
        <f t="shared" si="20"/>
        <v>15.65</v>
      </c>
      <c r="K149" s="313"/>
      <c r="L149" s="49"/>
      <c r="M149" s="314" t="s">
        <v>1</v>
      </c>
      <c r="N149" s="315" t="s">
        <v>42</v>
      </c>
      <c r="O149" s="316">
        <v>0</v>
      </c>
      <c r="P149" s="316">
        <f t="shared" si="21"/>
        <v>0</v>
      </c>
      <c r="Q149" s="316">
        <v>0</v>
      </c>
      <c r="R149" s="316">
        <f t="shared" si="22"/>
        <v>0</v>
      </c>
      <c r="S149" s="316">
        <v>0</v>
      </c>
      <c r="T149" s="317">
        <f t="shared" si="23"/>
        <v>0</v>
      </c>
      <c r="AR149" s="200" t="s">
        <v>177</v>
      </c>
      <c r="AT149" s="200" t="s">
        <v>149</v>
      </c>
      <c r="AU149" s="200" t="s">
        <v>154</v>
      </c>
      <c r="AY149" s="266" t="s">
        <v>147</v>
      </c>
      <c r="BE149" s="318">
        <f t="shared" si="24"/>
        <v>0</v>
      </c>
      <c r="BF149" s="318">
        <f t="shared" si="25"/>
        <v>15.65</v>
      </c>
      <c r="BG149" s="318">
        <f t="shared" si="26"/>
        <v>0</v>
      </c>
      <c r="BH149" s="318">
        <f t="shared" si="27"/>
        <v>0</v>
      </c>
      <c r="BI149" s="318">
        <f t="shared" si="28"/>
        <v>0</v>
      </c>
      <c r="BJ149" s="266" t="s">
        <v>154</v>
      </c>
      <c r="BK149" s="318">
        <f t="shared" si="29"/>
        <v>15.65</v>
      </c>
      <c r="BL149" s="266" t="s">
        <v>177</v>
      </c>
      <c r="BM149" s="200" t="s">
        <v>272</v>
      </c>
    </row>
    <row r="150" spans="2:65" s="2" customFormat="1" ht="24.2" customHeight="1">
      <c r="B150" s="306"/>
      <c r="C150" s="307" t="s">
        <v>273</v>
      </c>
      <c r="D150" s="307" t="s">
        <v>149</v>
      </c>
      <c r="E150" s="308" t="s">
        <v>1090</v>
      </c>
      <c r="F150" s="309" t="s">
        <v>1091</v>
      </c>
      <c r="G150" s="310" t="s">
        <v>244</v>
      </c>
      <c r="H150" s="311">
        <v>3</v>
      </c>
      <c r="I150" s="312">
        <v>11.73</v>
      </c>
      <c r="J150" s="312">
        <f t="shared" si="20"/>
        <v>35.19</v>
      </c>
      <c r="K150" s="313"/>
      <c r="L150" s="49"/>
      <c r="M150" s="314" t="s">
        <v>1</v>
      </c>
      <c r="N150" s="315" t="s">
        <v>42</v>
      </c>
      <c r="O150" s="316">
        <v>0</v>
      </c>
      <c r="P150" s="316">
        <f t="shared" si="21"/>
        <v>0</v>
      </c>
      <c r="Q150" s="316">
        <v>0</v>
      </c>
      <c r="R150" s="316">
        <f t="shared" si="22"/>
        <v>0</v>
      </c>
      <c r="S150" s="316">
        <v>0</v>
      </c>
      <c r="T150" s="317">
        <f t="shared" si="23"/>
        <v>0</v>
      </c>
      <c r="AR150" s="200" t="s">
        <v>177</v>
      </c>
      <c r="AT150" s="200" t="s">
        <v>149</v>
      </c>
      <c r="AU150" s="200" t="s">
        <v>154</v>
      </c>
      <c r="AY150" s="266" t="s">
        <v>147</v>
      </c>
      <c r="BE150" s="318">
        <f t="shared" si="24"/>
        <v>0</v>
      </c>
      <c r="BF150" s="318">
        <f t="shared" si="25"/>
        <v>35.19</v>
      </c>
      <c r="BG150" s="318">
        <f t="shared" si="26"/>
        <v>0</v>
      </c>
      <c r="BH150" s="318">
        <f t="shared" si="27"/>
        <v>0</v>
      </c>
      <c r="BI150" s="318">
        <f t="shared" si="28"/>
        <v>0</v>
      </c>
      <c r="BJ150" s="266" t="s">
        <v>154</v>
      </c>
      <c r="BK150" s="318">
        <f t="shared" si="29"/>
        <v>35.19</v>
      </c>
      <c r="BL150" s="266" t="s">
        <v>177</v>
      </c>
      <c r="BM150" s="200" t="s">
        <v>276</v>
      </c>
    </row>
    <row r="151" spans="2:65" s="2" customFormat="1" ht="21.75" customHeight="1">
      <c r="B151" s="306"/>
      <c r="C151" s="307" t="s">
        <v>196</v>
      </c>
      <c r="D151" s="307" t="s">
        <v>149</v>
      </c>
      <c r="E151" s="308" t="s">
        <v>1092</v>
      </c>
      <c r="F151" s="309" t="s">
        <v>1093</v>
      </c>
      <c r="G151" s="310" t="s">
        <v>244</v>
      </c>
      <c r="H151" s="311">
        <v>1</v>
      </c>
      <c r="I151" s="312">
        <v>2.66</v>
      </c>
      <c r="J151" s="312">
        <f t="shared" si="20"/>
        <v>2.66</v>
      </c>
      <c r="K151" s="313"/>
      <c r="L151" s="49"/>
      <c r="M151" s="314" t="s">
        <v>1</v>
      </c>
      <c r="N151" s="315" t="s">
        <v>42</v>
      </c>
      <c r="O151" s="316">
        <v>0</v>
      </c>
      <c r="P151" s="316">
        <f t="shared" si="21"/>
        <v>0</v>
      </c>
      <c r="Q151" s="316">
        <v>0</v>
      </c>
      <c r="R151" s="316">
        <f t="shared" si="22"/>
        <v>0</v>
      </c>
      <c r="S151" s="316">
        <v>0</v>
      </c>
      <c r="T151" s="317">
        <f t="shared" si="23"/>
        <v>0</v>
      </c>
      <c r="AR151" s="200" t="s">
        <v>177</v>
      </c>
      <c r="AT151" s="200" t="s">
        <v>149</v>
      </c>
      <c r="AU151" s="200" t="s">
        <v>154</v>
      </c>
      <c r="AY151" s="266" t="s">
        <v>147</v>
      </c>
      <c r="BE151" s="318">
        <f t="shared" si="24"/>
        <v>0</v>
      </c>
      <c r="BF151" s="318">
        <f t="shared" si="25"/>
        <v>2.66</v>
      </c>
      <c r="BG151" s="318">
        <f t="shared" si="26"/>
        <v>0</v>
      </c>
      <c r="BH151" s="318">
        <f t="shared" si="27"/>
        <v>0</v>
      </c>
      <c r="BI151" s="318">
        <f t="shared" si="28"/>
        <v>0</v>
      </c>
      <c r="BJ151" s="266" t="s">
        <v>154</v>
      </c>
      <c r="BK151" s="318">
        <f t="shared" si="29"/>
        <v>2.66</v>
      </c>
      <c r="BL151" s="266" t="s">
        <v>177</v>
      </c>
      <c r="BM151" s="200" t="s">
        <v>280</v>
      </c>
    </row>
    <row r="152" spans="2:65" s="2" customFormat="1" ht="16.5" customHeight="1">
      <c r="B152" s="306"/>
      <c r="C152" s="319" t="s">
        <v>281</v>
      </c>
      <c r="D152" s="319" t="s">
        <v>222</v>
      </c>
      <c r="E152" s="320" t="s">
        <v>1094</v>
      </c>
      <c r="F152" s="321" t="s">
        <v>1095</v>
      </c>
      <c r="G152" s="322" t="s">
        <v>244</v>
      </c>
      <c r="H152" s="323">
        <v>1</v>
      </c>
      <c r="I152" s="324">
        <v>24.85</v>
      </c>
      <c r="J152" s="324">
        <f t="shared" si="20"/>
        <v>24.85</v>
      </c>
      <c r="K152" s="325"/>
      <c r="L152" s="213"/>
      <c r="M152" s="326" t="s">
        <v>1</v>
      </c>
      <c r="N152" s="327" t="s">
        <v>42</v>
      </c>
      <c r="O152" s="316">
        <v>0</v>
      </c>
      <c r="P152" s="316">
        <f t="shared" si="21"/>
        <v>0</v>
      </c>
      <c r="Q152" s="316">
        <v>0</v>
      </c>
      <c r="R152" s="316">
        <f t="shared" si="22"/>
        <v>0</v>
      </c>
      <c r="S152" s="316">
        <v>0</v>
      </c>
      <c r="T152" s="317">
        <f t="shared" si="23"/>
        <v>0</v>
      </c>
      <c r="AR152" s="200" t="s">
        <v>245</v>
      </c>
      <c r="AT152" s="200" t="s">
        <v>222</v>
      </c>
      <c r="AU152" s="200" t="s">
        <v>154</v>
      </c>
      <c r="AY152" s="266" t="s">
        <v>147</v>
      </c>
      <c r="BE152" s="318">
        <f t="shared" si="24"/>
        <v>0</v>
      </c>
      <c r="BF152" s="318">
        <f t="shared" si="25"/>
        <v>24.85</v>
      </c>
      <c r="BG152" s="318">
        <f t="shared" si="26"/>
        <v>0</v>
      </c>
      <c r="BH152" s="318">
        <f t="shared" si="27"/>
        <v>0</v>
      </c>
      <c r="BI152" s="318">
        <f t="shared" si="28"/>
        <v>0</v>
      </c>
      <c r="BJ152" s="266" t="s">
        <v>154</v>
      </c>
      <c r="BK152" s="318">
        <f t="shared" si="29"/>
        <v>24.85</v>
      </c>
      <c r="BL152" s="266" t="s">
        <v>177</v>
      </c>
      <c r="BM152" s="200" t="s">
        <v>284</v>
      </c>
    </row>
    <row r="153" spans="2:65" s="2" customFormat="1" ht="21.75" customHeight="1">
      <c r="B153" s="306"/>
      <c r="C153" s="307" t="s">
        <v>201</v>
      </c>
      <c r="D153" s="307" t="s">
        <v>149</v>
      </c>
      <c r="E153" s="308" t="s">
        <v>1096</v>
      </c>
      <c r="F153" s="309" t="s">
        <v>1097</v>
      </c>
      <c r="G153" s="310" t="s">
        <v>244</v>
      </c>
      <c r="H153" s="311">
        <v>1</v>
      </c>
      <c r="I153" s="312">
        <v>28.25</v>
      </c>
      <c r="J153" s="312">
        <f t="shared" si="20"/>
        <v>28.25</v>
      </c>
      <c r="K153" s="313"/>
      <c r="L153" s="49"/>
      <c r="M153" s="314" t="s">
        <v>1</v>
      </c>
      <c r="N153" s="315" t="s">
        <v>42</v>
      </c>
      <c r="O153" s="316">
        <v>0</v>
      </c>
      <c r="P153" s="316">
        <f t="shared" si="21"/>
        <v>0</v>
      </c>
      <c r="Q153" s="316">
        <v>0</v>
      </c>
      <c r="R153" s="316">
        <f t="shared" si="22"/>
        <v>0</v>
      </c>
      <c r="S153" s="316">
        <v>0</v>
      </c>
      <c r="T153" s="317">
        <f t="shared" si="23"/>
        <v>0</v>
      </c>
      <c r="AR153" s="200" t="s">
        <v>177</v>
      </c>
      <c r="AT153" s="200" t="s">
        <v>149</v>
      </c>
      <c r="AU153" s="200" t="s">
        <v>154</v>
      </c>
      <c r="AY153" s="266" t="s">
        <v>147</v>
      </c>
      <c r="BE153" s="318">
        <f t="shared" si="24"/>
        <v>0</v>
      </c>
      <c r="BF153" s="318">
        <f t="shared" si="25"/>
        <v>28.25</v>
      </c>
      <c r="BG153" s="318">
        <f t="shared" si="26"/>
        <v>0</v>
      </c>
      <c r="BH153" s="318">
        <f t="shared" si="27"/>
        <v>0</v>
      </c>
      <c r="BI153" s="318">
        <f t="shared" si="28"/>
        <v>0</v>
      </c>
      <c r="BJ153" s="266" t="s">
        <v>154</v>
      </c>
      <c r="BK153" s="318">
        <f t="shared" si="29"/>
        <v>28.25</v>
      </c>
      <c r="BL153" s="266" t="s">
        <v>177</v>
      </c>
      <c r="BM153" s="200" t="s">
        <v>287</v>
      </c>
    </row>
    <row r="154" spans="2:65" s="2" customFormat="1" ht="24.2" customHeight="1">
      <c r="B154" s="306"/>
      <c r="C154" s="307" t="s">
        <v>346</v>
      </c>
      <c r="D154" s="307" t="s">
        <v>149</v>
      </c>
      <c r="E154" s="308" t="s">
        <v>1098</v>
      </c>
      <c r="F154" s="309" t="s">
        <v>1099</v>
      </c>
      <c r="G154" s="310" t="s">
        <v>279</v>
      </c>
      <c r="H154" s="311">
        <v>19</v>
      </c>
      <c r="I154" s="312">
        <v>2.34</v>
      </c>
      <c r="J154" s="312">
        <f t="shared" si="20"/>
        <v>44.46</v>
      </c>
      <c r="K154" s="313"/>
      <c r="L154" s="49"/>
      <c r="M154" s="314" t="s">
        <v>1</v>
      </c>
      <c r="N154" s="315" t="s">
        <v>42</v>
      </c>
      <c r="O154" s="316">
        <v>0</v>
      </c>
      <c r="P154" s="316">
        <f t="shared" si="21"/>
        <v>0</v>
      </c>
      <c r="Q154" s="316">
        <v>0</v>
      </c>
      <c r="R154" s="316">
        <f t="shared" si="22"/>
        <v>0</v>
      </c>
      <c r="S154" s="316">
        <v>0</v>
      </c>
      <c r="T154" s="317">
        <f t="shared" si="23"/>
        <v>0</v>
      </c>
      <c r="AR154" s="200" t="s">
        <v>177</v>
      </c>
      <c r="AT154" s="200" t="s">
        <v>149</v>
      </c>
      <c r="AU154" s="200" t="s">
        <v>154</v>
      </c>
      <c r="AY154" s="266" t="s">
        <v>147</v>
      </c>
      <c r="BE154" s="318">
        <f t="shared" si="24"/>
        <v>0</v>
      </c>
      <c r="BF154" s="318">
        <f t="shared" si="25"/>
        <v>44.46</v>
      </c>
      <c r="BG154" s="318">
        <f t="shared" si="26"/>
        <v>0</v>
      </c>
      <c r="BH154" s="318">
        <f t="shared" si="27"/>
        <v>0</v>
      </c>
      <c r="BI154" s="318">
        <f t="shared" si="28"/>
        <v>0</v>
      </c>
      <c r="BJ154" s="266" t="s">
        <v>154</v>
      </c>
      <c r="BK154" s="318">
        <f t="shared" si="29"/>
        <v>44.46</v>
      </c>
      <c r="BL154" s="266" t="s">
        <v>177</v>
      </c>
      <c r="BM154" s="200" t="s">
        <v>349</v>
      </c>
    </row>
    <row r="155" spans="2:65" s="2" customFormat="1" ht="24.2" customHeight="1">
      <c r="B155" s="306"/>
      <c r="C155" s="307" t="s">
        <v>207</v>
      </c>
      <c r="D155" s="307" t="s">
        <v>149</v>
      </c>
      <c r="E155" s="308" t="s">
        <v>1100</v>
      </c>
      <c r="F155" s="309" t="s">
        <v>1101</v>
      </c>
      <c r="G155" s="310" t="s">
        <v>279</v>
      </c>
      <c r="H155" s="311">
        <v>19</v>
      </c>
      <c r="I155" s="312">
        <v>1.65</v>
      </c>
      <c r="J155" s="312">
        <f t="shared" si="20"/>
        <v>31.35</v>
      </c>
      <c r="K155" s="313"/>
      <c r="L155" s="49"/>
      <c r="M155" s="314" t="s">
        <v>1</v>
      </c>
      <c r="N155" s="315" t="s">
        <v>42</v>
      </c>
      <c r="O155" s="316">
        <v>0</v>
      </c>
      <c r="P155" s="316">
        <f t="shared" si="21"/>
        <v>0</v>
      </c>
      <c r="Q155" s="316">
        <v>0</v>
      </c>
      <c r="R155" s="316">
        <f t="shared" si="22"/>
        <v>0</v>
      </c>
      <c r="S155" s="316">
        <v>0</v>
      </c>
      <c r="T155" s="317">
        <f t="shared" si="23"/>
        <v>0</v>
      </c>
      <c r="AR155" s="200" t="s">
        <v>177</v>
      </c>
      <c r="AT155" s="200" t="s">
        <v>149</v>
      </c>
      <c r="AU155" s="200" t="s">
        <v>154</v>
      </c>
      <c r="AY155" s="266" t="s">
        <v>147</v>
      </c>
      <c r="BE155" s="318">
        <f t="shared" si="24"/>
        <v>0</v>
      </c>
      <c r="BF155" s="318">
        <f t="shared" si="25"/>
        <v>31.35</v>
      </c>
      <c r="BG155" s="318">
        <f t="shared" si="26"/>
        <v>0</v>
      </c>
      <c r="BH155" s="318">
        <f t="shared" si="27"/>
        <v>0</v>
      </c>
      <c r="BI155" s="318">
        <f t="shared" si="28"/>
        <v>0</v>
      </c>
      <c r="BJ155" s="266" t="s">
        <v>154</v>
      </c>
      <c r="BK155" s="318">
        <f t="shared" si="29"/>
        <v>31.35</v>
      </c>
      <c r="BL155" s="266" t="s">
        <v>177</v>
      </c>
      <c r="BM155" s="200" t="s">
        <v>413</v>
      </c>
    </row>
    <row r="156" spans="2:65" s="2" customFormat="1" ht="24.2" customHeight="1">
      <c r="B156" s="306"/>
      <c r="C156" s="307" t="s">
        <v>414</v>
      </c>
      <c r="D156" s="307" t="s">
        <v>149</v>
      </c>
      <c r="E156" s="308" t="s">
        <v>1102</v>
      </c>
      <c r="F156" s="309" t="s">
        <v>1103</v>
      </c>
      <c r="G156" s="310" t="s">
        <v>195</v>
      </c>
      <c r="H156" s="311">
        <v>0.20799999999999999</v>
      </c>
      <c r="I156" s="312">
        <v>32.130000000000003</v>
      </c>
      <c r="J156" s="312">
        <f t="shared" si="20"/>
        <v>6.68</v>
      </c>
      <c r="K156" s="313"/>
      <c r="L156" s="49"/>
      <c r="M156" s="314" t="s">
        <v>1</v>
      </c>
      <c r="N156" s="315" t="s">
        <v>42</v>
      </c>
      <c r="O156" s="316">
        <v>0</v>
      </c>
      <c r="P156" s="316">
        <f t="shared" si="21"/>
        <v>0</v>
      </c>
      <c r="Q156" s="316">
        <v>0</v>
      </c>
      <c r="R156" s="316">
        <f t="shared" si="22"/>
        <v>0</v>
      </c>
      <c r="S156" s="316">
        <v>0</v>
      </c>
      <c r="T156" s="317">
        <f t="shared" si="23"/>
        <v>0</v>
      </c>
      <c r="AR156" s="200" t="s">
        <v>177</v>
      </c>
      <c r="AT156" s="200" t="s">
        <v>149</v>
      </c>
      <c r="AU156" s="200" t="s">
        <v>154</v>
      </c>
      <c r="AY156" s="266" t="s">
        <v>147</v>
      </c>
      <c r="BE156" s="318">
        <f t="shared" si="24"/>
        <v>0</v>
      </c>
      <c r="BF156" s="318">
        <f t="shared" si="25"/>
        <v>6.68</v>
      </c>
      <c r="BG156" s="318">
        <f t="shared" si="26"/>
        <v>0</v>
      </c>
      <c r="BH156" s="318">
        <f t="shared" si="27"/>
        <v>0</v>
      </c>
      <c r="BI156" s="318">
        <f t="shared" si="28"/>
        <v>0</v>
      </c>
      <c r="BJ156" s="266" t="s">
        <v>154</v>
      </c>
      <c r="BK156" s="318">
        <f t="shared" si="29"/>
        <v>6.68</v>
      </c>
      <c r="BL156" s="266" t="s">
        <v>177</v>
      </c>
      <c r="BM156" s="200" t="s">
        <v>417</v>
      </c>
    </row>
    <row r="157" spans="2:65" s="297" customFormat="1" ht="22.9" customHeight="1">
      <c r="B157" s="298"/>
      <c r="D157" s="184" t="s">
        <v>75</v>
      </c>
      <c r="E157" s="304" t="s">
        <v>1104</v>
      </c>
      <c r="F157" s="304" t="s">
        <v>1105</v>
      </c>
      <c r="J157" s="305">
        <f>BK157</f>
        <v>1348.1999999999998</v>
      </c>
      <c r="L157" s="298"/>
      <c r="M157" s="301"/>
      <c r="P157" s="302">
        <f>SUM(P158:P179)</f>
        <v>0</v>
      </c>
      <c r="R157" s="302">
        <f>SUM(R158:R179)</f>
        <v>0</v>
      </c>
      <c r="T157" s="303">
        <f>SUM(T158:T179)</f>
        <v>0</v>
      </c>
      <c r="AR157" s="184" t="s">
        <v>154</v>
      </c>
      <c r="AT157" s="185" t="s">
        <v>75</v>
      </c>
      <c r="AU157" s="185" t="s">
        <v>84</v>
      </c>
      <c r="AY157" s="184" t="s">
        <v>147</v>
      </c>
      <c r="BK157" s="186">
        <f>SUM(BK158:BK179)</f>
        <v>1348.1999999999998</v>
      </c>
    </row>
    <row r="158" spans="2:65" s="2" customFormat="1" ht="24.2" customHeight="1">
      <c r="B158" s="306"/>
      <c r="C158" s="307" t="s">
        <v>245</v>
      </c>
      <c r="D158" s="307" t="s">
        <v>149</v>
      </c>
      <c r="E158" s="308" t="s">
        <v>1106</v>
      </c>
      <c r="F158" s="309" t="s">
        <v>1107</v>
      </c>
      <c r="G158" s="310" t="s">
        <v>244</v>
      </c>
      <c r="H158" s="311">
        <v>1</v>
      </c>
      <c r="I158" s="312">
        <v>97.64</v>
      </c>
      <c r="J158" s="312">
        <f t="shared" ref="J158:J179" si="30">ROUND(I158*H158,2)</f>
        <v>97.64</v>
      </c>
      <c r="K158" s="313"/>
      <c r="L158" s="49"/>
      <c r="M158" s="314" t="s">
        <v>1</v>
      </c>
      <c r="N158" s="315" t="s">
        <v>42</v>
      </c>
      <c r="O158" s="316">
        <v>0</v>
      </c>
      <c r="P158" s="316">
        <f t="shared" ref="P158:P179" si="31">O158*H158</f>
        <v>0</v>
      </c>
      <c r="Q158" s="316">
        <v>0</v>
      </c>
      <c r="R158" s="316">
        <f t="shared" ref="R158:R179" si="32">Q158*H158</f>
        <v>0</v>
      </c>
      <c r="S158" s="316">
        <v>0</v>
      </c>
      <c r="T158" s="317">
        <f t="shared" ref="T158:T179" si="33">S158*H158</f>
        <v>0</v>
      </c>
      <c r="AR158" s="200" t="s">
        <v>177</v>
      </c>
      <c r="AT158" s="200" t="s">
        <v>149</v>
      </c>
      <c r="AU158" s="200" t="s">
        <v>154</v>
      </c>
      <c r="AY158" s="266" t="s">
        <v>147</v>
      </c>
      <c r="BE158" s="318">
        <f t="shared" ref="BE158:BE179" si="34">IF(N158="základná",J158,0)</f>
        <v>0</v>
      </c>
      <c r="BF158" s="318">
        <f t="shared" ref="BF158:BF179" si="35">IF(N158="znížená",J158,0)</f>
        <v>97.64</v>
      </c>
      <c r="BG158" s="318">
        <f t="shared" ref="BG158:BG179" si="36">IF(N158="zákl. prenesená",J158,0)</f>
        <v>0</v>
      </c>
      <c r="BH158" s="318">
        <f t="shared" ref="BH158:BH179" si="37">IF(N158="zníž. prenesená",J158,0)</f>
        <v>0</v>
      </c>
      <c r="BI158" s="318">
        <f t="shared" ref="BI158:BI179" si="38">IF(N158="nulová",J158,0)</f>
        <v>0</v>
      </c>
      <c r="BJ158" s="266" t="s">
        <v>154</v>
      </c>
      <c r="BK158" s="318">
        <f t="shared" ref="BK158:BK179" si="39">ROUND(I158*H158,2)</f>
        <v>97.64</v>
      </c>
      <c r="BL158" s="266" t="s">
        <v>177</v>
      </c>
      <c r="BM158" s="200" t="s">
        <v>420</v>
      </c>
    </row>
    <row r="159" spans="2:65" s="2" customFormat="1" ht="16.5" customHeight="1">
      <c r="B159" s="306"/>
      <c r="C159" s="319" t="s">
        <v>421</v>
      </c>
      <c r="D159" s="319" t="s">
        <v>222</v>
      </c>
      <c r="E159" s="320" t="s">
        <v>1108</v>
      </c>
      <c r="F159" s="321" t="s">
        <v>1109</v>
      </c>
      <c r="G159" s="322" t="s">
        <v>244</v>
      </c>
      <c r="H159" s="323">
        <v>1</v>
      </c>
      <c r="I159" s="324">
        <v>69.709999999999994</v>
      </c>
      <c r="J159" s="324">
        <f t="shared" si="30"/>
        <v>69.709999999999994</v>
      </c>
      <c r="K159" s="325"/>
      <c r="L159" s="213"/>
      <c r="M159" s="326" t="s">
        <v>1</v>
      </c>
      <c r="N159" s="327" t="s">
        <v>42</v>
      </c>
      <c r="O159" s="316">
        <v>0</v>
      </c>
      <c r="P159" s="316">
        <f t="shared" si="31"/>
        <v>0</v>
      </c>
      <c r="Q159" s="316">
        <v>0</v>
      </c>
      <c r="R159" s="316">
        <f t="shared" si="32"/>
        <v>0</v>
      </c>
      <c r="S159" s="316">
        <v>0</v>
      </c>
      <c r="T159" s="317">
        <f t="shared" si="33"/>
        <v>0</v>
      </c>
      <c r="AR159" s="200" t="s">
        <v>245</v>
      </c>
      <c r="AT159" s="200" t="s">
        <v>222</v>
      </c>
      <c r="AU159" s="200" t="s">
        <v>154</v>
      </c>
      <c r="AY159" s="266" t="s">
        <v>147</v>
      </c>
      <c r="BE159" s="318">
        <f t="shared" si="34"/>
        <v>0</v>
      </c>
      <c r="BF159" s="318">
        <f t="shared" si="35"/>
        <v>69.709999999999994</v>
      </c>
      <c r="BG159" s="318">
        <f t="shared" si="36"/>
        <v>0</v>
      </c>
      <c r="BH159" s="318">
        <f t="shared" si="37"/>
        <v>0</v>
      </c>
      <c r="BI159" s="318">
        <f t="shared" si="38"/>
        <v>0</v>
      </c>
      <c r="BJ159" s="266" t="s">
        <v>154</v>
      </c>
      <c r="BK159" s="318">
        <f t="shared" si="39"/>
        <v>69.709999999999994</v>
      </c>
      <c r="BL159" s="266" t="s">
        <v>177</v>
      </c>
      <c r="BM159" s="200" t="s">
        <v>424</v>
      </c>
    </row>
    <row r="160" spans="2:65" s="2" customFormat="1" ht="16.5" customHeight="1">
      <c r="B160" s="306"/>
      <c r="C160" s="307" t="s">
        <v>249</v>
      </c>
      <c r="D160" s="307" t="s">
        <v>149</v>
      </c>
      <c r="E160" s="308" t="s">
        <v>1110</v>
      </c>
      <c r="F160" s="309" t="s">
        <v>1111</v>
      </c>
      <c r="G160" s="310" t="s">
        <v>1112</v>
      </c>
      <c r="H160" s="311">
        <v>1</v>
      </c>
      <c r="I160" s="312">
        <v>41.39</v>
      </c>
      <c r="J160" s="312">
        <f t="shared" si="30"/>
        <v>41.39</v>
      </c>
      <c r="K160" s="313"/>
      <c r="L160" s="49"/>
      <c r="M160" s="314" t="s">
        <v>1</v>
      </c>
      <c r="N160" s="315" t="s">
        <v>42</v>
      </c>
      <c r="O160" s="316">
        <v>0</v>
      </c>
      <c r="P160" s="316">
        <f t="shared" si="31"/>
        <v>0</v>
      </c>
      <c r="Q160" s="316">
        <v>0</v>
      </c>
      <c r="R160" s="316">
        <f t="shared" si="32"/>
        <v>0</v>
      </c>
      <c r="S160" s="316">
        <v>0</v>
      </c>
      <c r="T160" s="317">
        <f t="shared" si="33"/>
        <v>0</v>
      </c>
      <c r="AR160" s="200" t="s">
        <v>177</v>
      </c>
      <c r="AT160" s="200" t="s">
        <v>149</v>
      </c>
      <c r="AU160" s="200" t="s">
        <v>154</v>
      </c>
      <c r="AY160" s="266" t="s">
        <v>147</v>
      </c>
      <c r="BE160" s="318">
        <f t="shared" si="34"/>
        <v>0</v>
      </c>
      <c r="BF160" s="318">
        <f t="shared" si="35"/>
        <v>41.39</v>
      </c>
      <c r="BG160" s="318">
        <f t="shared" si="36"/>
        <v>0</v>
      </c>
      <c r="BH160" s="318">
        <f t="shared" si="37"/>
        <v>0</v>
      </c>
      <c r="BI160" s="318">
        <f t="shared" si="38"/>
        <v>0</v>
      </c>
      <c r="BJ160" s="266" t="s">
        <v>154</v>
      </c>
      <c r="BK160" s="318">
        <f t="shared" si="39"/>
        <v>41.39</v>
      </c>
      <c r="BL160" s="266" t="s">
        <v>177</v>
      </c>
      <c r="BM160" s="200" t="s">
        <v>427</v>
      </c>
    </row>
    <row r="161" spans="2:65" s="2" customFormat="1" ht="24.2" customHeight="1">
      <c r="B161" s="306"/>
      <c r="C161" s="319" t="s">
        <v>428</v>
      </c>
      <c r="D161" s="319" t="s">
        <v>222</v>
      </c>
      <c r="E161" s="320" t="s">
        <v>1113</v>
      </c>
      <c r="F161" s="321" t="s">
        <v>1114</v>
      </c>
      <c r="G161" s="322" t="s">
        <v>244</v>
      </c>
      <c r="H161" s="323">
        <v>1</v>
      </c>
      <c r="I161" s="324">
        <v>269.41000000000003</v>
      </c>
      <c r="J161" s="324">
        <f t="shared" si="30"/>
        <v>269.41000000000003</v>
      </c>
      <c r="K161" s="325"/>
      <c r="L161" s="213"/>
      <c r="M161" s="326" t="s">
        <v>1</v>
      </c>
      <c r="N161" s="327" t="s">
        <v>42</v>
      </c>
      <c r="O161" s="316">
        <v>0</v>
      </c>
      <c r="P161" s="316">
        <f t="shared" si="31"/>
        <v>0</v>
      </c>
      <c r="Q161" s="316">
        <v>0</v>
      </c>
      <c r="R161" s="316">
        <f t="shared" si="32"/>
        <v>0</v>
      </c>
      <c r="S161" s="316">
        <v>0</v>
      </c>
      <c r="T161" s="317">
        <f t="shared" si="33"/>
        <v>0</v>
      </c>
      <c r="AR161" s="200" t="s">
        <v>245</v>
      </c>
      <c r="AT161" s="200" t="s">
        <v>222</v>
      </c>
      <c r="AU161" s="200" t="s">
        <v>154</v>
      </c>
      <c r="AY161" s="266" t="s">
        <v>147</v>
      </c>
      <c r="BE161" s="318">
        <f t="shared" si="34"/>
        <v>0</v>
      </c>
      <c r="BF161" s="318">
        <f t="shared" si="35"/>
        <v>269.41000000000003</v>
      </c>
      <c r="BG161" s="318">
        <f t="shared" si="36"/>
        <v>0</v>
      </c>
      <c r="BH161" s="318">
        <f t="shared" si="37"/>
        <v>0</v>
      </c>
      <c r="BI161" s="318">
        <f t="shared" si="38"/>
        <v>0</v>
      </c>
      <c r="BJ161" s="266" t="s">
        <v>154</v>
      </c>
      <c r="BK161" s="318">
        <f t="shared" si="39"/>
        <v>269.41000000000003</v>
      </c>
      <c r="BL161" s="266" t="s">
        <v>177</v>
      </c>
      <c r="BM161" s="200" t="s">
        <v>432</v>
      </c>
    </row>
    <row r="162" spans="2:65" s="2" customFormat="1" ht="21.75" customHeight="1">
      <c r="B162" s="306"/>
      <c r="C162" s="319" t="s">
        <v>252</v>
      </c>
      <c r="D162" s="319" t="s">
        <v>222</v>
      </c>
      <c r="E162" s="320" t="s">
        <v>1115</v>
      </c>
      <c r="F162" s="321" t="s">
        <v>1116</v>
      </c>
      <c r="G162" s="322" t="s">
        <v>244</v>
      </c>
      <c r="H162" s="323">
        <v>1</v>
      </c>
      <c r="I162" s="324">
        <v>63.25</v>
      </c>
      <c r="J162" s="324">
        <f t="shared" si="30"/>
        <v>63.25</v>
      </c>
      <c r="K162" s="325"/>
      <c r="L162" s="213"/>
      <c r="M162" s="326" t="s">
        <v>1</v>
      </c>
      <c r="N162" s="327" t="s">
        <v>42</v>
      </c>
      <c r="O162" s="316">
        <v>0</v>
      </c>
      <c r="P162" s="316">
        <f t="shared" si="31"/>
        <v>0</v>
      </c>
      <c r="Q162" s="316">
        <v>0</v>
      </c>
      <c r="R162" s="316">
        <f t="shared" si="32"/>
        <v>0</v>
      </c>
      <c r="S162" s="316">
        <v>0</v>
      </c>
      <c r="T162" s="317">
        <f t="shared" si="33"/>
        <v>0</v>
      </c>
      <c r="AR162" s="200" t="s">
        <v>245</v>
      </c>
      <c r="AT162" s="200" t="s">
        <v>222</v>
      </c>
      <c r="AU162" s="200" t="s">
        <v>154</v>
      </c>
      <c r="AY162" s="266" t="s">
        <v>147</v>
      </c>
      <c r="BE162" s="318">
        <f t="shared" si="34"/>
        <v>0</v>
      </c>
      <c r="BF162" s="318">
        <f t="shared" si="35"/>
        <v>63.25</v>
      </c>
      <c r="BG162" s="318">
        <f t="shared" si="36"/>
        <v>0</v>
      </c>
      <c r="BH162" s="318">
        <f t="shared" si="37"/>
        <v>0</v>
      </c>
      <c r="BI162" s="318">
        <f t="shared" si="38"/>
        <v>0</v>
      </c>
      <c r="BJ162" s="266" t="s">
        <v>154</v>
      </c>
      <c r="BK162" s="318">
        <f t="shared" si="39"/>
        <v>63.25</v>
      </c>
      <c r="BL162" s="266" t="s">
        <v>177</v>
      </c>
      <c r="BM162" s="200" t="s">
        <v>506</v>
      </c>
    </row>
    <row r="163" spans="2:65" s="2" customFormat="1" ht="24.2" customHeight="1">
      <c r="B163" s="306"/>
      <c r="C163" s="307" t="s">
        <v>507</v>
      </c>
      <c r="D163" s="307" t="s">
        <v>149</v>
      </c>
      <c r="E163" s="308" t="s">
        <v>1117</v>
      </c>
      <c r="F163" s="309" t="s">
        <v>1118</v>
      </c>
      <c r="G163" s="310" t="s">
        <v>1112</v>
      </c>
      <c r="H163" s="311">
        <v>2</v>
      </c>
      <c r="I163" s="312">
        <v>46.78</v>
      </c>
      <c r="J163" s="312">
        <f t="shared" si="30"/>
        <v>93.56</v>
      </c>
      <c r="K163" s="313"/>
      <c r="L163" s="49"/>
      <c r="M163" s="314" t="s">
        <v>1</v>
      </c>
      <c r="N163" s="315" t="s">
        <v>42</v>
      </c>
      <c r="O163" s="316">
        <v>0</v>
      </c>
      <c r="P163" s="316">
        <f t="shared" si="31"/>
        <v>0</v>
      </c>
      <c r="Q163" s="316">
        <v>0</v>
      </c>
      <c r="R163" s="316">
        <f t="shared" si="32"/>
        <v>0</v>
      </c>
      <c r="S163" s="316">
        <v>0</v>
      </c>
      <c r="T163" s="317">
        <f t="shared" si="33"/>
        <v>0</v>
      </c>
      <c r="AR163" s="200" t="s">
        <v>177</v>
      </c>
      <c r="AT163" s="200" t="s">
        <v>149</v>
      </c>
      <c r="AU163" s="200" t="s">
        <v>154</v>
      </c>
      <c r="AY163" s="266" t="s">
        <v>147</v>
      </c>
      <c r="BE163" s="318">
        <f t="shared" si="34"/>
        <v>0</v>
      </c>
      <c r="BF163" s="318">
        <f t="shared" si="35"/>
        <v>93.56</v>
      </c>
      <c r="BG163" s="318">
        <f t="shared" si="36"/>
        <v>0</v>
      </c>
      <c r="BH163" s="318">
        <f t="shared" si="37"/>
        <v>0</v>
      </c>
      <c r="BI163" s="318">
        <f t="shared" si="38"/>
        <v>0</v>
      </c>
      <c r="BJ163" s="266" t="s">
        <v>154</v>
      </c>
      <c r="BK163" s="318">
        <f t="shared" si="39"/>
        <v>93.56</v>
      </c>
      <c r="BL163" s="266" t="s">
        <v>177</v>
      </c>
      <c r="BM163" s="200" t="s">
        <v>510</v>
      </c>
    </row>
    <row r="164" spans="2:65" s="2" customFormat="1" ht="24.2" customHeight="1">
      <c r="B164" s="306"/>
      <c r="C164" s="319" t="s">
        <v>256</v>
      </c>
      <c r="D164" s="319" t="s">
        <v>222</v>
      </c>
      <c r="E164" s="320" t="s">
        <v>1119</v>
      </c>
      <c r="F164" s="321" t="s">
        <v>1120</v>
      </c>
      <c r="G164" s="322" t="s">
        <v>244</v>
      </c>
      <c r="H164" s="323">
        <v>1</v>
      </c>
      <c r="I164" s="324">
        <v>78.73</v>
      </c>
      <c r="J164" s="324">
        <f t="shared" si="30"/>
        <v>78.73</v>
      </c>
      <c r="K164" s="325"/>
      <c r="L164" s="213"/>
      <c r="M164" s="326" t="s">
        <v>1</v>
      </c>
      <c r="N164" s="327" t="s">
        <v>42</v>
      </c>
      <c r="O164" s="316">
        <v>0</v>
      </c>
      <c r="P164" s="316">
        <f t="shared" si="31"/>
        <v>0</v>
      </c>
      <c r="Q164" s="316">
        <v>0</v>
      </c>
      <c r="R164" s="316">
        <f t="shared" si="32"/>
        <v>0</v>
      </c>
      <c r="S164" s="316">
        <v>0</v>
      </c>
      <c r="T164" s="317">
        <f t="shared" si="33"/>
        <v>0</v>
      </c>
      <c r="AR164" s="200" t="s">
        <v>245</v>
      </c>
      <c r="AT164" s="200" t="s">
        <v>222</v>
      </c>
      <c r="AU164" s="200" t="s">
        <v>154</v>
      </c>
      <c r="AY164" s="266" t="s">
        <v>147</v>
      </c>
      <c r="BE164" s="318">
        <f t="shared" si="34"/>
        <v>0</v>
      </c>
      <c r="BF164" s="318">
        <f t="shared" si="35"/>
        <v>78.73</v>
      </c>
      <c r="BG164" s="318">
        <f t="shared" si="36"/>
        <v>0</v>
      </c>
      <c r="BH164" s="318">
        <f t="shared" si="37"/>
        <v>0</v>
      </c>
      <c r="BI164" s="318">
        <f t="shared" si="38"/>
        <v>0</v>
      </c>
      <c r="BJ164" s="266" t="s">
        <v>154</v>
      </c>
      <c r="BK164" s="318">
        <f t="shared" si="39"/>
        <v>78.73</v>
      </c>
      <c r="BL164" s="266" t="s">
        <v>177</v>
      </c>
      <c r="BM164" s="200" t="s">
        <v>513</v>
      </c>
    </row>
    <row r="165" spans="2:65" s="2" customFormat="1" ht="24.2" customHeight="1">
      <c r="B165" s="306"/>
      <c r="C165" s="319" t="s">
        <v>514</v>
      </c>
      <c r="D165" s="319" t="s">
        <v>222</v>
      </c>
      <c r="E165" s="320" t="s">
        <v>1121</v>
      </c>
      <c r="F165" s="321" t="s">
        <v>1122</v>
      </c>
      <c r="G165" s="322" t="s">
        <v>244</v>
      </c>
      <c r="H165" s="323">
        <v>1</v>
      </c>
      <c r="I165" s="324">
        <v>84.31</v>
      </c>
      <c r="J165" s="324">
        <f t="shared" si="30"/>
        <v>84.31</v>
      </c>
      <c r="K165" s="325"/>
      <c r="L165" s="213"/>
      <c r="M165" s="326" t="s">
        <v>1</v>
      </c>
      <c r="N165" s="327" t="s">
        <v>42</v>
      </c>
      <c r="O165" s="316">
        <v>0</v>
      </c>
      <c r="P165" s="316">
        <f t="shared" si="31"/>
        <v>0</v>
      </c>
      <c r="Q165" s="316">
        <v>0</v>
      </c>
      <c r="R165" s="316">
        <f t="shared" si="32"/>
        <v>0</v>
      </c>
      <c r="S165" s="316">
        <v>0</v>
      </c>
      <c r="T165" s="317">
        <f t="shared" si="33"/>
        <v>0</v>
      </c>
      <c r="AR165" s="200" t="s">
        <v>245</v>
      </c>
      <c r="AT165" s="200" t="s">
        <v>222</v>
      </c>
      <c r="AU165" s="200" t="s">
        <v>154</v>
      </c>
      <c r="AY165" s="266" t="s">
        <v>147</v>
      </c>
      <c r="BE165" s="318">
        <f t="shared" si="34"/>
        <v>0</v>
      </c>
      <c r="BF165" s="318">
        <f t="shared" si="35"/>
        <v>84.31</v>
      </c>
      <c r="BG165" s="318">
        <f t="shared" si="36"/>
        <v>0</v>
      </c>
      <c r="BH165" s="318">
        <f t="shared" si="37"/>
        <v>0</v>
      </c>
      <c r="BI165" s="318">
        <f t="shared" si="38"/>
        <v>0</v>
      </c>
      <c r="BJ165" s="266" t="s">
        <v>154</v>
      </c>
      <c r="BK165" s="318">
        <f t="shared" si="39"/>
        <v>84.31</v>
      </c>
      <c r="BL165" s="266" t="s">
        <v>177</v>
      </c>
      <c r="BM165" s="200" t="s">
        <v>517</v>
      </c>
    </row>
    <row r="166" spans="2:65" s="2" customFormat="1" ht="21.75" customHeight="1">
      <c r="B166" s="306"/>
      <c r="C166" s="319" t="s">
        <v>258</v>
      </c>
      <c r="D166" s="319" t="s">
        <v>222</v>
      </c>
      <c r="E166" s="320" t="s">
        <v>1123</v>
      </c>
      <c r="F166" s="321" t="s">
        <v>1124</v>
      </c>
      <c r="G166" s="322" t="s">
        <v>244</v>
      </c>
      <c r="H166" s="323">
        <v>2</v>
      </c>
      <c r="I166" s="324">
        <v>79.98</v>
      </c>
      <c r="J166" s="324">
        <f t="shared" si="30"/>
        <v>159.96</v>
      </c>
      <c r="K166" s="325"/>
      <c r="L166" s="213"/>
      <c r="M166" s="326" t="s">
        <v>1</v>
      </c>
      <c r="N166" s="327" t="s">
        <v>42</v>
      </c>
      <c r="O166" s="316">
        <v>0</v>
      </c>
      <c r="P166" s="316">
        <f t="shared" si="31"/>
        <v>0</v>
      </c>
      <c r="Q166" s="316">
        <v>0</v>
      </c>
      <c r="R166" s="316">
        <f t="shared" si="32"/>
        <v>0</v>
      </c>
      <c r="S166" s="316">
        <v>0</v>
      </c>
      <c r="T166" s="317">
        <f t="shared" si="33"/>
        <v>0</v>
      </c>
      <c r="AR166" s="200" t="s">
        <v>245</v>
      </c>
      <c r="AT166" s="200" t="s">
        <v>222</v>
      </c>
      <c r="AU166" s="200" t="s">
        <v>154</v>
      </c>
      <c r="AY166" s="266" t="s">
        <v>147</v>
      </c>
      <c r="BE166" s="318">
        <f t="shared" si="34"/>
        <v>0</v>
      </c>
      <c r="BF166" s="318">
        <f t="shared" si="35"/>
        <v>159.96</v>
      </c>
      <c r="BG166" s="318">
        <f t="shared" si="36"/>
        <v>0</v>
      </c>
      <c r="BH166" s="318">
        <f t="shared" si="37"/>
        <v>0</v>
      </c>
      <c r="BI166" s="318">
        <f t="shared" si="38"/>
        <v>0</v>
      </c>
      <c r="BJ166" s="266" t="s">
        <v>154</v>
      </c>
      <c r="BK166" s="318">
        <f t="shared" si="39"/>
        <v>159.96</v>
      </c>
      <c r="BL166" s="266" t="s">
        <v>177</v>
      </c>
      <c r="BM166" s="200" t="s">
        <v>520</v>
      </c>
    </row>
    <row r="167" spans="2:65" s="2" customFormat="1" ht="24.2" customHeight="1">
      <c r="B167" s="306"/>
      <c r="C167" s="307" t="s">
        <v>521</v>
      </c>
      <c r="D167" s="307" t="s">
        <v>149</v>
      </c>
      <c r="E167" s="308" t="s">
        <v>1125</v>
      </c>
      <c r="F167" s="309" t="s">
        <v>1126</v>
      </c>
      <c r="G167" s="310" t="s">
        <v>1112</v>
      </c>
      <c r="H167" s="311">
        <v>2</v>
      </c>
      <c r="I167" s="312">
        <v>5</v>
      </c>
      <c r="J167" s="312">
        <f t="shared" si="30"/>
        <v>10</v>
      </c>
      <c r="K167" s="313"/>
      <c r="L167" s="49"/>
      <c r="M167" s="314" t="s">
        <v>1</v>
      </c>
      <c r="N167" s="315" t="s">
        <v>42</v>
      </c>
      <c r="O167" s="316">
        <v>0</v>
      </c>
      <c r="P167" s="316">
        <f t="shared" si="31"/>
        <v>0</v>
      </c>
      <c r="Q167" s="316">
        <v>0</v>
      </c>
      <c r="R167" s="316">
        <f t="shared" si="32"/>
        <v>0</v>
      </c>
      <c r="S167" s="316">
        <v>0</v>
      </c>
      <c r="T167" s="317">
        <f t="shared" si="33"/>
        <v>0</v>
      </c>
      <c r="AR167" s="200" t="s">
        <v>177</v>
      </c>
      <c r="AT167" s="200" t="s">
        <v>149</v>
      </c>
      <c r="AU167" s="200" t="s">
        <v>154</v>
      </c>
      <c r="AY167" s="266" t="s">
        <v>147</v>
      </c>
      <c r="BE167" s="318">
        <f t="shared" si="34"/>
        <v>0</v>
      </c>
      <c r="BF167" s="318">
        <f t="shared" si="35"/>
        <v>10</v>
      </c>
      <c r="BG167" s="318">
        <f t="shared" si="36"/>
        <v>0</v>
      </c>
      <c r="BH167" s="318">
        <f t="shared" si="37"/>
        <v>0</v>
      </c>
      <c r="BI167" s="318">
        <f t="shared" si="38"/>
        <v>0</v>
      </c>
      <c r="BJ167" s="266" t="s">
        <v>154</v>
      </c>
      <c r="BK167" s="318">
        <f t="shared" si="39"/>
        <v>10</v>
      </c>
      <c r="BL167" s="266" t="s">
        <v>177</v>
      </c>
      <c r="BM167" s="200" t="s">
        <v>524</v>
      </c>
    </row>
    <row r="168" spans="2:65" s="2" customFormat="1" ht="24.2" customHeight="1">
      <c r="B168" s="306"/>
      <c r="C168" s="319" t="s">
        <v>262</v>
      </c>
      <c r="D168" s="319" t="s">
        <v>222</v>
      </c>
      <c r="E168" s="320" t="s">
        <v>1127</v>
      </c>
      <c r="F168" s="321" t="s">
        <v>1128</v>
      </c>
      <c r="G168" s="322" t="s">
        <v>244</v>
      </c>
      <c r="H168" s="323">
        <v>2</v>
      </c>
      <c r="I168" s="324">
        <v>65.39</v>
      </c>
      <c r="J168" s="324">
        <f t="shared" si="30"/>
        <v>130.78</v>
      </c>
      <c r="K168" s="325"/>
      <c r="L168" s="213"/>
      <c r="M168" s="326" t="s">
        <v>1</v>
      </c>
      <c r="N168" s="327" t="s">
        <v>42</v>
      </c>
      <c r="O168" s="316">
        <v>0</v>
      </c>
      <c r="P168" s="316">
        <f t="shared" si="31"/>
        <v>0</v>
      </c>
      <c r="Q168" s="316">
        <v>0</v>
      </c>
      <c r="R168" s="316">
        <f t="shared" si="32"/>
        <v>0</v>
      </c>
      <c r="S168" s="316">
        <v>0</v>
      </c>
      <c r="T168" s="317">
        <f t="shared" si="33"/>
        <v>0</v>
      </c>
      <c r="AR168" s="200" t="s">
        <v>245</v>
      </c>
      <c r="AT168" s="200" t="s">
        <v>222</v>
      </c>
      <c r="AU168" s="200" t="s">
        <v>154</v>
      </c>
      <c r="AY168" s="266" t="s">
        <v>147</v>
      </c>
      <c r="BE168" s="318">
        <f t="shared" si="34"/>
        <v>0</v>
      </c>
      <c r="BF168" s="318">
        <f t="shared" si="35"/>
        <v>130.78</v>
      </c>
      <c r="BG168" s="318">
        <f t="shared" si="36"/>
        <v>0</v>
      </c>
      <c r="BH168" s="318">
        <f t="shared" si="37"/>
        <v>0</v>
      </c>
      <c r="BI168" s="318">
        <f t="shared" si="38"/>
        <v>0</v>
      </c>
      <c r="BJ168" s="266" t="s">
        <v>154</v>
      </c>
      <c r="BK168" s="318">
        <f t="shared" si="39"/>
        <v>130.78</v>
      </c>
      <c r="BL168" s="266" t="s">
        <v>177</v>
      </c>
      <c r="BM168" s="200" t="s">
        <v>529</v>
      </c>
    </row>
    <row r="169" spans="2:65" s="2" customFormat="1" ht="16.5" customHeight="1">
      <c r="B169" s="306"/>
      <c r="C169" s="307" t="s">
        <v>530</v>
      </c>
      <c r="D169" s="307" t="s">
        <v>149</v>
      </c>
      <c r="E169" s="308" t="s">
        <v>1129</v>
      </c>
      <c r="F169" s="309" t="s">
        <v>1130</v>
      </c>
      <c r="G169" s="310" t="s">
        <v>1112</v>
      </c>
      <c r="H169" s="311">
        <v>1</v>
      </c>
      <c r="I169" s="312">
        <v>7.23</v>
      </c>
      <c r="J169" s="312">
        <f t="shared" si="30"/>
        <v>7.23</v>
      </c>
      <c r="K169" s="313"/>
      <c r="L169" s="49"/>
      <c r="M169" s="314" t="s">
        <v>1</v>
      </c>
      <c r="N169" s="315" t="s">
        <v>42</v>
      </c>
      <c r="O169" s="316">
        <v>0</v>
      </c>
      <c r="P169" s="316">
        <f t="shared" si="31"/>
        <v>0</v>
      </c>
      <c r="Q169" s="316">
        <v>0</v>
      </c>
      <c r="R169" s="316">
        <f t="shared" si="32"/>
        <v>0</v>
      </c>
      <c r="S169" s="316">
        <v>0</v>
      </c>
      <c r="T169" s="317">
        <f t="shared" si="33"/>
        <v>0</v>
      </c>
      <c r="AR169" s="200" t="s">
        <v>177</v>
      </c>
      <c r="AT169" s="200" t="s">
        <v>149</v>
      </c>
      <c r="AU169" s="200" t="s">
        <v>154</v>
      </c>
      <c r="AY169" s="266" t="s">
        <v>147</v>
      </c>
      <c r="BE169" s="318">
        <f t="shared" si="34"/>
        <v>0</v>
      </c>
      <c r="BF169" s="318">
        <f t="shared" si="35"/>
        <v>7.23</v>
      </c>
      <c r="BG169" s="318">
        <f t="shared" si="36"/>
        <v>0</v>
      </c>
      <c r="BH169" s="318">
        <f t="shared" si="37"/>
        <v>0</v>
      </c>
      <c r="BI169" s="318">
        <f t="shared" si="38"/>
        <v>0</v>
      </c>
      <c r="BJ169" s="266" t="s">
        <v>154</v>
      </c>
      <c r="BK169" s="318">
        <f t="shared" si="39"/>
        <v>7.23</v>
      </c>
      <c r="BL169" s="266" t="s">
        <v>177</v>
      </c>
      <c r="BM169" s="200" t="s">
        <v>533</v>
      </c>
    </row>
    <row r="170" spans="2:65" s="2" customFormat="1" ht="16.5" customHeight="1">
      <c r="B170" s="306"/>
      <c r="C170" s="319" t="s">
        <v>265</v>
      </c>
      <c r="D170" s="319" t="s">
        <v>222</v>
      </c>
      <c r="E170" s="320" t="s">
        <v>1131</v>
      </c>
      <c r="F170" s="321" t="s">
        <v>1132</v>
      </c>
      <c r="G170" s="322" t="s">
        <v>244</v>
      </c>
      <c r="H170" s="323">
        <v>1</v>
      </c>
      <c r="I170" s="324">
        <v>47.7</v>
      </c>
      <c r="J170" s="324">
        <f t="shared" si="30"/>
        <v>47.7</v>
      </c>
      <c r="K170" s="325"/>
      <c r="L170" s="213"/>
      <c r="M170" s="326" t="s">
        <v>1</v>
      </c>
      <c r="N170" s="327" t="s">
        <v>42</v>
      </c>
      <c r="O170" s="316">
        <v>0</v>
      </c>
      <c r="P170" s="316">
        <f t="shared" si="31"/>
        <v>0</v>
      </c>
      <c r="Q170" s="316">
        <v>0</v>
      </c>
      <c r="R170" s="316">
        <f t="shared" si="32"/>
        <v>0</v>
      </c>
      <c r="S170" s="316">
        <v>0</v>
      </c>
      <c r="T170" s="317">
        <f t="shared" si="33"/>
        <v>0</v>
      </c>
      <c r="AR170" s="200" t="s">
        <v>245</v>
      </c>
      <c r="AT170" s="200" t="s">
        <v>222</v>
      </c>
      <c r="AU170" s="200" t="s">
        <v>154</v>
      </c>
      <c r="AY170" s="266" t="s">
        <v>147</v>
      </c>
      <c r="BE170" s="318">
        <f t="shared" si="34"/>
        <v>0</v>
      </c>
      <c r="BF170" s="318">
        <f t="shared" si="35"/>
        <v>47.7</v>
      </c>
      <c r="BG170" s="318">
        <f t="shared" si="36"/>
        <v>0</v>
      </c>
      <c r="BH170" s="318">
        <f t="shared" si="37"/>
        <v>0</v>
      </c>
      <c r="BI170" s="318">
        <f t="shared" si="38"/>
        <v>0</v>
      </c>
      <c r="BJ170" s="266" t="s">
        <v>154</v>
      </c>
      <c r="BK170" s="318">
        <f t="shared" si="39"/>
        <v>47.7</v>
      </c>
      <c r="BL170" s="266" t="s">
        <v>177</v>
      </c>
      <c r="BM170" s="200" t="s">
        <v>537</v>
      </c>
    </row>
    <row r="171" spans="2:65" s="2" customFormat="1" ht="21.75" customHeight="1">
      <c r="B171" s="306"/>
      <c r="C171" s="307" t="s">
        <v>538</v>
      </c>
      <c r="D171" s="307" t="s">
        <v>149</v>
      </c>
      <c r="E171" s="308" t="s">
        <v>1133</v>
      </c>
      <c r="F171" s="309" t="s">
        <v>1134</v>
      </c>
      <c r="G171" s="310" t="s">
        <v>1112</v>
      </c>
      <c r="H171" s="311">
        <v>2</v>
      </c>
      <c r="I171" s="312">
        <v>8.5399999999999991</v>
      </c>
      <c r="J171" s="312">
        <f t="shared" si="30"/>
        <v>17.079999999999998</v>
      </c>
      <c r="K171" s="313"/>
      <c r="L171" s="49"/>
      <c r="M171" s="314" t="s">
        <v>1</v>
      </c>
      <c r="N171" s="315" t="s">
        <v>42</v>
      </c>
      <c r="O171" s="316">
        <v>0</v>
      </c>
      <c r="P171" s="316">
        <f t="shared" si="31"/>
        <v>0</v>
      </c>
      <c r="Q171" s="316">
        <v>0</v>
      </c>
      <c r="R171" s="316">
        <f t="shared" si="32"/>
        <v>0</v>
      </c>
      <c r="S171" s="316">
        <v>0</v>
      </c>
      <c r="T171" s="317">
        <f t="shared" si="33"/>
        <v>0</v>
      </c>
      <c r="AR171" s="200" t="s">
        <v>177</v>
      </c>
      <c r="AT171" s="200" t="s">
        <v>149</v>
      </c>
      <c r="AU171" s="200" t="s">
        <v>154</v>
      </c>
      <c r="AY171" s="266" t="s">
        <v>147</v>
      </c>
      <c r="BE171" s="318">
        <f t="shared" si="34"/>
        <v>0</v>
      </c>
      <c r="BF171" s="318">
        <f t="shared" si="35"/>
        <v>17.079999999999998</v>
      </c>
      <c r="BG171" s="318">
        <f t="shared" si="36"/>
        <v>0</v>
      </c>
      <c r="BH171" s="318">
        <f t="shared" si="37"/>
        <v>0</v>
      </c>
      <c r="BI171" s="318">
        <f t="shared" si="38"/>
        <v>0</v>
      </c>
      <c r="BJ171" s="266" t="s">
        <v>154</v>
      </c>
      <c r="BK171" s="318">
        <f t="shared" si="39"/>
        <v>17.079999999999998</v>
      </c>
      <c r="BL171" s="266" t="s">
        <v>177</v>
      </c>
      <c r="BM171" s="200" t="s">
        <v>541</v>
      </c>
    </row>
    <row r="172" spans="2:65" s="2" customFormat="1" ht="16.5" customHeight="1">
      <c r="B172" s="306"/>
      <c r="C172" s="319" t="s">
        <v>269</v>
      </c>
      <c r="D172" s="319" t="s">
        <v>222</v>
      </c>
      <c r="E172" s="320" t="s">
        <v>1135</v>
      </c>
      <c r="F172" s="321" t="s">
        <v>1136</v>
      </c>
      <c r="G172" s="322" t="s">
        <v>244</v>
      </c>
      <c r="H172" s="323">
        <v>2</v>
      </c>
      <c r="I172" s="324">
        <v>6.56</v>
      </c>
      <c r="J172" s="324">
        <f t="shared" si="30"/>
        <v>13.12</v>
      </c>
      <c r="K172" s="325"/>
      <c r="L172" s="213"/>
      <c r="M172" s="326" t="s">
        <v>1</v>
      </c>
      <c r="N172" s="327" t="s">
        <v>42</v>
      </c>
      <c r="O172" s="316">
        <v>0</v>
      </c>
      <c r="P172" s="316">
        <f t="shared" si="31"/>
        <v>0</v>
      </c>
      <c r="Q172" s="316">
        <v>0</v>
      </c>
      <c r="R172" s="316">
        <f t="shared" si="32"/>
        <v>0</v>
      </c>
      <c r="S172" s="316">
        <v>0</v>
      </c>
      <c r="T172" s="317">
        <f t="shared" si="33"/>
        <v>0</v>
      </c>
      <c r="AR172" s="200" t="s">
        <v>245</v>
      </c>
      <c r="AT172" s="200" t="s">
        <v>222</v>
      </c>
      <c r="AU172" s="200" t="s">
        <v>154</v>
      </c>
      <c r="AY172" s="266" t="s">
        <v>147</v>
      </c>
      <c r="BE172" s="318">
        <f t="shared" si="34"/>
        <v>0</v>
      </c>
      <c r="BF172" s="318">
        <f t="shared" si="35"/>
        <v>13.12</v>
      </c>
      <c r="BG172" s="318">
        <f t="shared" si="36"/>
        <v>0</v>
      </c>
      <c r="BH172" s="318">
        <f t="shared" si="37"/>
        <v>0</v>
      </c>
      <c r="BI172" s="318">
        <f t="shared" si="38"/>
        <v>0</v>
      </c>
      <c r="BJ172" s="266" t="s">
        <v>154</v>
      </c>
      <c r="BK172" s="318">
        <f t="shared" si="39"/>
        <v>13.12</v>
      </c>
      <c r="BL172" s="266" t="s">
        <v>177</v>
      </c>
      <c r="BM172" s="200" t="s">
        <v>544</v>
      </c>
    </row>
    <row r="173" spans="2:65" s="2" customFormat="1" ht="16.5" customHeight="1">
      <c r="B173" s="306"/>
      <c r="C173" s="307" t="s">
        <v>545</v>
      </c>
      <c r="D173" s="307" t="s">
        <v>149</v>
      </c>
      <c r="E173" s="308" t="s">
        <v>1137</v>
      </c>
      <c r="F173" s="309" t="s">
        <v>1138</v>
      </c>
      <c r="G173" s="310" t="s">
        <v>1112</v>
      </c>
      <c r="H173" s="311">
        <v>1</v>
      </c>
      <c r="I173" s="312">
        <v>8.5399999999999991</v>
      </c>
      <c r="J173" s="312">
        <f t="shared" si="30"/>
        <v>8.5399999999999991</v>
      </c>
      <c r="K173" s="313"/>
      <c r="L173" s="49"/>
      <c r="M173" s="314" t="s">
        <v>1</v>
      </c>
      <c r="N173" s="315" t="s">
        <v>42</v>
      </c>
      <c r="O173" s="316">
        <v>0</v>
      </c>
      <c r="P173" s="316">
        <f t="shared" si="31"/>
        <v>0</v>
      </c>
      <c r="Q173" s="316">
        <v>0</v>
      </c>
      <c r="R173" s="316">
        <f t="shared" si="32"/>
        <v>0</v>
      </c>
      <c r="S173" s="316">
        <v>0</v>
      </c>
      <c r="T173" s="317">
        <f t="shared" si="33"/>
        <v>0</v>
      </c>
      <c r="AR173" s="200" t="s">
        <v>177</v>
      </c>
      <c r="AT173" s="200" t="s">
        <v>149</v>
      </c>
      <c r="AU173" s="200" t="s">
        <v>154</v>
      </c>
      <c r="AY173" s="266" t="s">
        <v>147</v>
      </c>
      <c r="BE173" s="318">
        <f t="shared" si="34"/>
        <v>0</v>
      </c>
      <c r="BF173" s="318">
        <f t="shared" si="35"/>
        <v>8.5399999999999991</v>
      </c>
      <c r="BG173" s="318">
        <f t="shared" si="36"/>
        <v>0</v>
      </c>
      <c r="BH173" s="318">
        <f t="shared" si="37"/>
        <v>0</v>
      </c>
      <c r="BI173" s="318">
        <f t="shared" si="38"/>
        <v>0</v>
      </c>
      <c r="BJ173" s="266" t="s">
        <v>154</v>
      </c>
      <c r="BK173" s="318">
        <f t="shared" si="39"/>
        <v>8.5399999999999991</v>
      </c>
      <c r="BL173" s="266" t="s">
        <v>177</v>
      </c>
      <c r="BM173" s="200" t="s">
        <v>548</v>
      </c>
    </row>
    <row r="174" spans="2:65" s="2" customFormat="1" ht="37.9" customHeight="1">
      <c r="B174" s="306"/>
      <c r="C174" s="319" t="s">
        <v>272</v>
      </c>
      <c r="D174" s="319" t="s">
        <v>222</v>
      </c>
      <c r="E174" s="320" t="s">
        <v>1139</v>
      </c>
      <c r="F174" s="321" t="s">
        <v>1140</v>
      </c>
      <c r="G174" s="322" t="s">
        <v>244</v>
      </c>
      <c r="H174" s="323">
        <v>1</v>
      </c>
      <c r="I174" s="324">
        <v>66.69</v>
      </c>
      <c r="J174" s="324">
        <f t="shared" si="30"/>
        <v>66.69</v>
      </c>
      <c r="K174" s="325"/>
      <c r="L174" s="213"/>
      <c r="M174" s="326" t="s">
        <v>1</v>
      </c>
      <c r="N174" s="327" t="s">
        <v>42</v>
      </c>
      <c r="O174" s="316">
        <v>0</v>
      </c>
      <c r="P174" s="316">
        <f t="shared" si="31"/>
        <v>0</v>
      </c>
      <c r="Q174" s="316">
        <v>0</v>
      </c>
      <c r="R174" s="316">
        <f t="shared" si="32"/>
        <v>0</v>
      </c>
      <c r="S174" s="316">
        <v>0</v>
      </c>
      <c r="T174" s="317">
        <f t="shared" si="33"/>
        <v>0</v>
      </c>
      <c r="AR174" s="200" t="s">
        <v>245</v>
      </c>
      <c r="AT174" s="200" t="s">
        <v>222</v>
      </c>
      <c r="AU174" s="200" t="s">
        <v>154</v>
      </c>
      <c r="AY174" s="266" t="s">
        <v>147</v>
      </c>
      <c r="BE174" s="318">
        <f t="shared" si="34"/>
        <v>0</v>
      </c>
      <c r="BF174" s="318">
        <f t="shared" si="35"/>
        <v>66.69</v>
      </c>
      <c r="BG174" s="318">
        <f t="shared" si="36"/>
        <v>0</v>
      </c>
      <c r="BH174" s="318">
        <f t="shared" si="37"/>
        <v>0</v>
      </c>
      <c r="BI174" s="318">
        <f t="shared" si="38"/>
        <v>0</v>
      </c>
      <c r="BJ174" s="266" t="s">
        <v>154</v>
      </c>
      <c r="BK174" s="318">
        <f t="shared" si="39"/>
        <v>66.69</v>
      </c>
      <c r="BL174" s="266" t="s">
        <v>177</v>
      </c>
      <c r="BM174" s="200" t="s">
        <v>551</v>
      </c>
    </row>
    <row r="175" spans="2:65" s="2" customFormat="1" ht="24.2" customHeight="1">
      <c r="B175" s="306"/>
      <c r="C175" s="307" t="s">
        <v>552</v>
      </c>
      <c r="D175" s="307" t="s">
        <v>149</v>
      </c>
      <c r="E175" s="308" t="s">
        <v>1141</v>
      </c>
      <c r="F175" s="309" t="s">
        <v>1142</v>
      </c>
      <c r="G175" s="310" t="s">
        <v>244</v>
      </c>
      <c r="H175" s="311">
        <v>2</v>
      </c>
      <c r="I175" s="312">
        <v>9.08</v>
      </c>
      <c r="J175" s="312">
        <f t="shared" si="30"/>
        <v>18.16</v>
      </c>
      <c r="K175" s="313"/>
      <c r="L175" s="49"/>
      <c r="M175" s="314" t="s">
        <v>1</v>
      </c>
      <c r="N175" s="315" t="s">
        <v>42</v>
      </c>
      <c r="O175" s="316">
        <v>0</v>
      </c>
      <c r="P175" s="316">
        <f t="shared" si="31"/>
        <v>0</v>
      </c>
      <c r="Q175" s="316">
        <v>0</v>
      </c>
      <c r="R175" s="316">
        <f t="shared" si="32"/>
        <v>0</v>
      </c>
      <c r="S175" s="316">
        <v>0</v>
      </c>
      <c r="T175" s="317">
        <f t="shared" si="33"/>
        <v>0</v>
      </c>
      <c r="AR175" s="200" t="s">
        <v>177</v>
      </c>
      <c r="AT175" s="200" t="s">
        <v>149</v>
      </c>
      <c r="AU175" s="200" t="s">
        <v>154</v>
      </c>
      <c r="AY175" s="266" t="s">
        <v>147</v>
      </c>
      <c r="BE175" s="318">
        <f t="shared" si="34"/>
        <v>0</v>
      </c>
      <c r="BF175" s="318">
        <f t="shared" si="35"/>
        <v>18.16</v>
      </c>
      <c r="BG175" s="318">
        <f t="shared" si="36"/>
        <v>0</v>
      </c>
      <c r="BH175" s="318">
        <f t="shared" si="37"/>
        <v>0</v>
      </c>
      <c r="BI175" s="318">
        <f t="shared" si="38"/>
        <v>0</v>
      </c>
      <c r="BJ175" s="266" t="s">
        <v>154</v>
      </c>
      <c r="BK175" s="318">
        <f t="shared" si="39"/>
        <v>18.16</v>
      </c>
      <c r="BL175" s="266" t="s">
        <v>177</v>
      </c>
      <c r="BM175" s="200" t="s">
        <v>555</v>
      </c>
    </row>
    <row r="176" spans="2:65" s="2" customFormat="1" ht="21.75" customHeight="1">
      <c r="B176" s="306"/>
      <c r="C176" s="319" t="s">
        <v>276</v>
      </c>
      <c r="D176" s="319" t="s">
        <v>222</v>
      </c>
      <c r="E176" s="320" t="s">
        <v>1143</v>
      </c>
      <c r="F176" s="321" t="s">
        <v>1144</v>
      </c>
      <c r="G176" s="322" t="s">
        <v>244</v>
      </c>
      <c r="H176" s="323">
        <v>2</v>
      </c>
      <c r="I176" s="324">
        <v>16.79</v>
      </c>
      <c r="J176" s="324">
        <f t="shared" si="30"/>
        <v>33.58</v>
      </c>
      <c r="K176" s="325"/>
      <c r="L176" s="213"/>
      <c r="M176" s="326" t="s">
        <v>1</v>
      </c>
      <c r="N176" s="327" t="s">
        <v>42</v>
      </c>
      <c r="O176" s="316">
        <v>0</v>
      </c>
      <c r="P176" s="316">
        <f t="shared" si="31"/>
        <v>0</v>
      </c>
      <c r="Q176" s="316">
        <v>0</v>
      </c>
      <c r="R176" s="316">
        <f t="shared" si="32"/>
        <v>0</v>
      </c>
      <c r="S176" s="316">
        <v>0</v>
      </c>
      <c r="T176" s="317">
        <f t="shared" si="33"/>
        <v>0</v>
      </c>
      <c r="AR176" s="200" t="s">
        <v>245</v>
      </c>
      <c r="AT176" s="200" t="s">
        <v>222</v>
      </c>
      <c r="AU176" s="200" t="s">
        <v>154</v>
      </c>
      <c r="AY176" s="266" t="s">
        <v>147</v>
      </c>
      <c r="BE176" s="318">
        <f t="shared" si="34"/>
        <v>0</v>
      </c>
      <c r="BF176" s="318">
        <f t="shared" si="35"/>
        <v>33.58</v>
      </c>
      <c r="BG176" s="318">
        <f t="shared" si="36"/>
        <v>0</v>
      </c>
      <c r="BH176" s="318">
        <f t="shared" si="37"/>
        <v>0</v>
      </c>
      <c r="BI176" s="318">
        <f t="shared" si="38"/>
        <v>0</v>
      </c>
      <c r="BJ176" s="266" t="s">
        <v>154</v>
      </c>
      <c r="BK176" s="318">
        <f t="shared" si="39"/>
        <v>33.58</v>
      </c>
      <c r="BL176" s="266" t="s">
        <v>177</v>
      </c>
      <c r="BM176" s="200" t="s">
        <v>560</v>
      </c>
    </row>
    <row r="177" spans="2:65" s="2" customFormat="1" ht="24.2" customHeight="1">
      <c r="B177" s="306"/>
      <c r="C177" s="307" t="s">
        <v>561</v>
      </c>
      <c r="D177" s="307" t="s">
        <v>149</v>
      </c>
      <c r="E177" s="308" t="s">
        <v>1145</v>
      </c>
      <c r="F177" s="309" t="s">
        <v>1146</v>
      </c>
      <c r="G177" s="310" t="s">
        <v>244</v>
      </c>
      <c r="H177" s="311">
        <v>1</v>
      </c>
      <c r="I177" s="312">
        <v>9.08</v>
      </c>
      <c r="J177" s="312">
        <f t="shared" si="30"/>
        <v>9.08</v>
      </c>
      <c r="K177" s="313"/>
      <c r="L177" s="49"/>
      <c r="M177" s="314" t="s">
        <v>1</v>
      </c>
      <c r="N177" s="315" t="s">
        <v>42</v>
      </c>
      <c r="O177" s="316">
        <v>0</v>
      </c>
      <c r="P177" s="316">
        <f t="shared" si="31"/>
        <v>0</v>
      </c>
      <c r="Q177" s="316">
        <v>0</v>
      </c>
      <c r="R177" s="316">
        <f t="shared" si="32"/>
        <v>0</v>
      </c>
      <c r="S177" s="316">
        <v>0</v>
      </c>
      <c r="T177" s="317">
        <f t="shared" si="33"/>
        <v>0</v>
      </c>
      <c r="AR177" s="200" t="s">
        <v>177</v>
      </c>
      <c r="AT177" s="200" t="s">
        <v>149</v>
      </c>
      <c r="AU177" s="200" t="s">
        <v>154</v>
      </c>
      <c r="AY177" s="266" t="s">
        <v>147</v>
      </c>
      <c r="BE177" s="318">
        <f t="shared" si="34"/>
        <v>0</v>
      </c>
      <c r="BF177" s="318">
        <f t="shared" si="35"/>
        <v>9.08</v>
      </c>
      <c r="BG177" s="318">
        <f t="shared" si="36"/>
        <v>0</v>
      </c>
      <c r="BH177" s="318">
        <f t="shared" si="37"/>
        <v>0</v>
      </c>
      <c r="BI177" s="318">
        <f t="shared" si="38"/>
        <v>0</v>
      </c>
      <c r="BJ177" s="266" t="s">
        <v>154</v>
      </c>
      <c r="BK177" s="318">
        <f t="shared" si="39"/>
        <v>9.08</v>
      </c>
      <c r="BL177" s="266" t="s">
        <v>177</v>
      </c>
      <c r="BM177" s="200" t="s">
        <v>564</v>
      </c>
    </row>
    <row r="178" spans="2:65" s="2" customFormat="1" ht="16.5" customHeight="1">
      <c r="B178" s="306"/>
      <c r="C178" s="319" t="s">
        <v>280</v>
      </c>
      <c r="D178" s="319" t="s">
        <v>222</v>
      </c>
      <c r="E178" s="320" t="s">
        <v>1147</v>
      </c>
      <c r="F178" s="321" t="s">
        <v>1148</v>
      </c>
      <c r="G178" s="322" t="s">
        <v>244</v>
      </c>
      <c r="H178" s="323">
        <v>1</v>
      </c>
      <c r="I178" s="324">
        <v>24.46</v>
      </c>
      <c r="J178" s="324">
        <f t="shared" si="30"/>
        <v>24.46</v>
      </c>
      <c r="K178" s="325"/>
      <c r="L178" s="213"/>
      <c r="M178" s="326" t="s">
        <v>1</v>
      </c>
      <c r="N178" s="327" t="s">
        <v>42</v>
      </c>
      <c r="O178" s="316">
        <v>0</v>
      </c>
      <c r="P178" s="316">
        <f t="shared" si="31"/>
        <v>0</v>
      </c>
      <c r="Q178" s="316">
        <v>0</v>
      </c>
      <c r="R178" s="316">
        <f t="shared" si="32"/>
        <v>0</v>
      </c>
      <c r="S178" s="316">
        <v>0</v>
      </c>
      <c r="T178" s="317">
        <f t="shared" si="33"/>
        <v>0</v>
      </c>
      <c r="AR178" s="200" t="s">
        <v>245</v>
      </c>
      <c r="AT178" s="200" t="s">
        <v>222</v>
      </c>
      <c r="AU178" s="200" t="s">
        <v>154</v>
      </c>
      <c r="AY178" s="266" t="s">
        <v>147</v>
      </c>
      <c r="BE178" s="318">
        <f t="shared" si="34"/>
        <v>0</v>
      </c>
      <c r="BF178" s="318">
        <f t="shared" si="35"/>
        <v>24.46</v>
      </c>
      <c r="BG178" s="318">
        <f t="shared" si="36"/>
        <v>0</v>
      </c>
      <c r="BH178" s="318">
        <f t="shared" si="37"/>
        <v>0</v>
      </c>
      <c r="BI178" s="318">
        <f t="shared" si="38"/>
        <v>0</v>
      </c>
      <c r="BJ178" s="266" t="s">
        <v>154</v>
      </c>
      <c r="BK178" s="318">
        <f t="shared" si="39"/>
        <v>24.46</v>
      </c>
      <c r="BL178" s="266" t="s">
        <v>177</v>
      </c>
      <c r="BM178" s="200" t="s">
        <v>570</v>
      </c>
    </row>
    <row r="179" spans="2:65" s="2" customFormat="1" ht="24.2" customHeight="1">
      <c r="B179" s="306"/>
      <c r="C179" s="307" t="s">
        <v>573</v>
      </c>
      <c r="D179" s="307" t="s">
        <v>149</v>
      </c>
      <c r="E179" s="308" t="s">
        <v>1149</v>
      </c>
      <c r="F179" s="309" t="s">
        <v>1150</v>
      </c>
      <c r="G179" s="310" t="s">
        <v>195</v>
      </c>
      <c r="H179" s="311">
        <v>0.104</v>
      </c>
      <c r="I179" s="312">
        <v>36.75</v>
      </c>
      <c r="J179" s="312">
        <f t="shared" si="30"/>
        <v>3.82</v>
      </c>
      <c r="K179" s="313"/>
      <c r="L179" s="49"/>
      <c r="M179" s="328" t="s">
        <v>1</v>
      </c>
      <c r="N179" s="329" t="s">
        <v>42</v>
      </c>
      <c r="O179" s="330">
        <v>0</v>
      </c>
      <c r="P179" s="330">
        <f t="shared" si="31"/>
        <v>0</v>
      </c>
      <c r="Q179" s="330">
        <v>0</v>
      </c>
      <c r="R179" s="330">
        <f t="shared" si="32"/>
        <v>0</v>
      </c>
      <c r="S179" s="330">
        <v>0</v>
      </c>
      <c r="T179" s="331">
        <f t="shared" si="33"/>
        <v>0</v>
      </c>
      <c r="AR179" s="200" t="s">
        <v>177</v>
      </c>
      <c r="AT179" s="200" t="s">
        <v>149</v>
      </c>
      <c r="AU179" s="200" t="s">
        <v>154</v>
      </c>
      <c r="AY179" s="266" t="s">
        <v>147</v>
      </c>
      <c r="BE179" s="318">
        <f t="shared" si="34"/>
        <v>0</v>
      </c>
      <c r="BF179" s="318">
        <f t="shared" si="35"/>
        <v>3.82</v>
      </c>
      <c r="BG179" s="318">
        <f t="shared" si="36"/>
        <v>0</v>
      </c>
      <c r="BH179" s="318">
        <f t="shared" si="37"/>
        <v>0</v>
      </c>
      <c r="BI179" s="318">
        <f t="shared" si="38"/>
        <v>0</v>
      </c>
      <c r="BJ179" s="266" t="s">
        <v>154</v>
      </c>
      <c r="BK179" s="318">
        <f t="shared" si="39"/>
        <v>3.82</v>
      </c>
      <c r="BL179" s="266" t="s">
        <v>177</v>
      </c>
      <c r="BM179" s="200" t="s">
        <v>576</v>
      </c>
    </row>
    <row r="180" spans="2:65" s="2" customFormat="1" ht="6.95" customHeight="1">
      <c r="B180" s="272"/>
      <c r="C180" s="273"/>
      <c r="D180" s="273"/>
      <c r="E180" s="273"/>
      <c r="F180" s="273"/>
      <c r="G180" s="273"/>
      <c r="H180" s="273"/>
      <c r="I180" s="273"/>
      <c r="J180" s="273"/>
      <c r="K180" s="273"/>
      <c r="L180" s="49"/>
    </row>
  </sheetData>
  <autoFilter ref="C120:K179" xr:uid="{00000000-0009-0000-0000-000002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118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937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ROUND(J118, 2)</f>
        <v>37692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ROUND((SUM(BE118:BE123)),  2)</f>
        <v>0</v>
      </c>
      <c r="G33" s="124"/>
      <c r="H33" s="124"/>
      <c r="I33" s="125">
        <v>0.2</v>
      </c>
      <c r="J33" s="123">
        <f>ROUND(((SUM(BE118:BE123))*I33),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ROUND((SUM(BF118:BF123)),  2)</f>
        <v>37692</v>
      </c>
      <c r="G34" s="28"/>
      <c r="H34" s="28"/>
      <c r="I34" s="127">
        <v>0.2</v>
      </c>
      <c r="J34" s="126">
        <f>ROUND(((SUM(BF118:BF123))*I34),  2)</f>
        <v>7538.4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ROUND((SUM(BG118:BG123)),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ROUND((SUM(BH118:BH123)),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ROUND((SUM(BI118:BI123)),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45230.400000000001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14 - SO09.2 Zariadenie zberného dvora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J118</f>
        <v>37692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438</v>
      </c>
      <c r="E97" s="153"/>
      <c r="F97" s="153"/>
      <c r="G97" s="153"/>
      <c r="H97" s="153"/>
      <c r="I97" s="153"/>
      <c r="J97" s="154">
        <f>J119</f>
        <v>37692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938</v>
      </c>
      <c r="E98" s="159"/>
      <c r="F98" s="159"/>
      <c r="G98" s="159"/>
      <c r="H98" s="159"/>
      <c r="I98" s="159"/>
      <c r="J98" s="160">
        <f>J120</f>
        <v>37692</v>
      </c>
      <c r="K98" s="157"/>
      <c r="L98" s="161"/>
    </row>
    <row r="99" spans="1:31" s="2" customFormat="1" ht="21.75" hidden="1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49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6.95" hidden="1" customHeight="1">
      <c r="A100" s="28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ht="11.25" hidden="1"/>
    <row r="102" spans="1:31" ht="11.25" hidden="1"/>
    <row r="103" spans="1:31" ht="11.25" hidden="1"/>
    <row r="104" spans="1:31" s="2" customFormat="1" ht="6.95" customHeight="1">
      <c r="A104" s="28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4.95" customHeight="1">
      <c r="A105" s="28"/>
      <c r="B105" s="29"/>
      <c r="C105" s="20" t="s">
        <v>133</v>
      </c>
      <c r="D105" s="30"/>
      <c r="E105" s="30"/>
      <c r="F105" s="30"/>
      <c r="G105" s="30"/>
      <c r="H105" s="30"/>
      <c r="I105" s="30"/>
      <c r="J105" s="30"/>
      <c r="K105" s="30"/>
      <c r="L105" s="49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5" t="s">
        <v>13</v>
      </c>
      <c r="D107" s="30"/>
      <c r="E107" s="30"/>
      <c r="F107" s="30"/>
      <c r="G107" s="30"/>
      <c r="H107" s="30"/>
      <c r="I107" s="30"/>
      <c r="J107" s="30"/>
      <c r="K107" s="30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262" t="str">
        <f>E7</f>
        <v>Zberný dvor obce Chtelnica</v>
      </c>
      <c r="F108" s="263"/>
      <c r="G108" s="263"/>
      <c r="H108" s="263"/>
      <c r="I108" s="30"/>
      <c r="J108" s="30"/>
      <c r="K108" s="30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>
      <c r="A109" s="28"/>
      <c r="B109" s="29"/>
      <c r="C109" s="25" t="s">
        <v>120</v>
      </c>
      <c r="D109" s="30"/>
      <c r="E109" s="30"/>
      <c r="F109" s="30"/>
      <c r="G109" s="30"/>
      <c r="H109" s="30"/>
      <c r="I109" s="30"/>
      <c r="J109" s="30"/>
      <c r="K109" s="30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6.5" customHeight="1">
      <c r="A110" s="28"/>
      <c r="B110" s="29"/>
      <c r="C110" s="30"/>
      <c r="D110" s="30"/>
      <c r="E110" s="222" t="str">
        <f>E9</f>
        <v>14 - SO09.2 Zariadenie zberného dvora</v>
      </c>
      <c r="F110" s="264"/>
      <c r="G110" s="264"/>
      <c r="H110" s="264"/>
      <c r="I110" s="30"/>
      <c r="J110" s="30"/>
      <c r="K110" s="30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17</v>
      </c>
      <c r="D112" s="30"/>
      <c r="E112" s="30"/>
      <c r="F112" s="23" t="str">
        <f>F12</f>
        <v>Chtelnica</v>
      </c>
      <c r="G112" s="30"/>
      <c r="H112" s="30"/>
      <c r="I112" s="25" t="s">
        <v>19</v>
      </c>
      <c r="J112" s="64" t="str">
        <f>IF(J12="","",J12)</f>
        <v>5. 10. 2022</v>
      </c>
      <c r="K112" s="30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5" t="s">
        <v>21</v>
      </c>
      <c r="D114" s="30"/>
      <c r="E114" s="30"/>
      <c r="F114" s="23" t="str">
        <f>E15</f>
        <v>Obec Chtelnica</v>
      </c>
      <c r="G114" s="30"/>
      <c r="H114" s="30"/>
      <c r="I114" s="25" t="s">
        <v>30</v>
      </c>
      <c r="J114" s="26" t="str">
        <f>E21</f>
        <v xml:space="preserve"> </v>
      </c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5.2" customHeight="1">
      <c r="A115" s="28"/>
      <c r="B115" s="29"/>
      <c r="C115" s="25" t="s">
        <v>26</v>
      </c>
      <c r="D115" s="30"/>
      <c r="E115" s="30"/>
      <c r="F115" s="23" t="str">
        <f>IF(E18="","",E18)</f>
        <v>INVEX, spol. s r.o.</v>
      </c>
      <c r="G115" s="30"/>
      <c r="H115" s="30"/>
      <c r="I115" s="25" t="s">
        <v>33</v>
      </c>
      <c r="J115" s="26" t="str">
        <f>E24</f>
        <v>Ing.Brestovanská</v>
      </c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0.35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11" customFormat="1" ht="29.25" customHeight="1">
      <c r="A117" s="162"/>
      <c r="B117" s="163"/>
      <c r="C117" s="164" t="s">
        <v>134</v>
      </c>
      <c r="D117" s="165" t="s">
        <v>61</v>
      </c>
      <c r="E117" s="165" t="s">
        <v>57</v>
      </c>
      <c r="F117" s="165" t="s">
        <v>58</v>
      </c>
      <c r="G117" s="165" t="s">
        <v>135</v>
      </c>
      <c r="H117" s="165" t="s">
        <v>136</v>
      </c>
      <c r="I117" s="165" t="s">
        <v>137</v>
      </c>
      <c r="J117" s="166" t="s">
        <v>124</v>
      </c>
      <c r="K117" s="167" t="s">
        <v>138</v>
      </c>
      <c r="L117" s="168"/>
      <c r="M117" s="73" t="s">
        <v>1</v>
      </c>
      <c r="N117" s="74" t="s">
        <v>40</v>
      </c>
      <c r="O117" s="74" t="s">
        <v>139</v>
      </c>
      <c r="P117" s="74" t="s">
        <v>140</v>
      </c>
      <c r="Q117" s="74" t="s">
        <v>141</v>
      </c>
      <c r="R117" s="74" t="s">
        <v>142</v>
      </c>
      <c r="S117" s="74" t="s">
        <v>143</v>
      </c>
      <c r="T117" s="75" t="s">
        <v>144</v>
      </c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5" s="2" customFormat="1" ht="22.9" customHeight="1">
      <c r="A118" s="28"/>
      <c r="B118" s="29"/>
      <c r="C118" s="80" t="s">
        <v>125</v>
      </c>
      <c r="D118" s="30"/>
      <c r="E118" s="30"/>
      <c r="F118" s="30"/>
      <c r="G118" s="30"/>
      <c r="H118" s="30"/>
      <c r="I118" s="30"/>
      <c r="J118" s="169">
        <f>BK118</f>
        <v>37692</v>
      </c>
      <c r="K118" s="30"/>
      <c r="L118" s="33"/>
      <c r="M118" s="76"/>
      <c r="N118" s="170"/>
      <c r="O118" s="77"/>
      <c r="P118" s="171">
        <f>P119</f>
        <v>0</v>
      </c>
      <c r="Q118" s="77"/>
      <c r="R118" s="171">
        <f>R119</f>
        <v>0</v>
      </c>
      <c r="S118" s="77"/>
      <c r="T118" s="172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4" t="s">
        <v>75</v>
      </c>
      <c r="AU118" s="14" t="s">
        <v>126</v>
      </c>
      <c r="BK118" s="173">
        <f>BK119</f>
        <v>37692</v>
      </c>
    </row>
    <row r="119" spans="1:65" s="12" customFormat="1" ht="25.9" customHeight="1">
      <c r="B119" s="174"/>
      <c r="C119" s="175"/>
      <c r="D119" s="176" t="s">
        <v>75</v>
      </c>
      <c r="E119" s="177" t="s">
        <v>222</v>
      </c>
      <c r="F119" s="177" t="s">
        <v>565</v>
      </c>
      <c r="G119" s="175"/>
      <c r="H119" s="175"/>
      <c r="I119" s="175"/>
      <c r="J119" s="178">
        <f>BK119</f>
        <v>37692</v>
      </c>
      <c r="K119" s="175"/>
      <c r="L119" s="179"/>
      <c r="M119" s="180"/>
      <c r="N119" s="181"/>
      <c r="O119" s="181"/>
      <c r="P119" s="182">
        <f>P120</f>
        <v>0</v>
      </c>
      <c r="Q119" s="181"/>
      <c r="R119" s="182">
        <f>R120</f>
        <v>0</v>
      </c>
      <c r="S119" s="181"/>
      <c r="T119" s="183">
        <f>T120</f>
        <v>0</v>
      </c>
      <c r="AR119" s="184" t="s">
        <v>158</v>
      </c>
      <c r="AT119" s="185" t="s">
        <v>75</v>
      </c>
      <c r="AU119" s="185" t="s">
        <v>76</v>
      </c>
      <c r="AY119" s="184" t="s">
        <v>147</v>
      </c>
      <c r="BK119" s="186">
        <f>BK120</f>
        <v>37692</v>
      </c>
    </row>
    <row r="120" spans="1:65" s="12" customFormat="1" ht="22.9" customHeight="1">
      <c r="B120" s="174"/>
      <c r="C120" s="175"/>
      <c r="D120" s="176" t="s">
        <v>75</v>
      </c>
      <c r="E120" s="187" t="s">
        <v>939</v>
      </c>
      <c r="F120" s="187" t="s">
        <v>940</v>
      </c>
      <c r="G120" s="175"/>
      <c r="H120" s="175"/>
      <c r="I120" s="175"/>
      <c r="J120" s="188">
        <f>BK120</f>
        <v>37692</v>
      </c>
      <c r="K120" s="175"/>
      <c r="L120" s="179"/>
      <c r="M120" s="180"/>
      <c r="N120" s="181"/>
      <c r="O120" s="181"/>
      <c r="P120" s="182">
        <f>SUM(P121:P123)</f>
        <v>0</v>
      </c>
      <c r="Q120" s="181"/>
      <c r="R120" s="182">
        <f>SUM(R121:R123)</f>
        <v>0</v>
      </c>
      <c r="S120" s="181"/>
      <c r="T120" s="183">
        <f>SUM(T121:T123)</f>
        <v>0</v>
      </c>
      <c r="AR120" s="184" t="s">
        <v>158</v>
      </c>
      <c r="AT120" s="185" t="s">
        <v>75</v>
      </c>
      <c r="AU120" s="185" t="s">
        <v>84</v>
      </c>
      <c r="AY120" s="184" t="s">
        <v>147</v>
      </c>
      <c r="BK120" s="186">
        <f>SUM(BK121:BK123)</f>
        <v>37692</v>
      </c>
    </row>
    <row r="121" spans="1:65" s="2" customFormat="1" ht="24.2" customHeight="1">
      <c r="A121" s="28"/>
      <c r="B121" s="29"/>
      <c r="C121" s="189" t="s">
        <v>84</v>
      </c>
      <c r="D121" s="189" t="s">
        <v>149</v>
      </c>
      <c r="E121" s="190" t="s">
        <v>941</v>
      </c>
      <c r="F121" s="191" t="s">
        <v>942</v>
      </c>
      <c r="G121" s="192" t="s">
        <v>206</v>
      </c>
      <c r="H121" s="193">
        <v>1</v>
      </c>
      <c r="I121" s="194">
        <v>35292</v>
      </c>
      <c r="J121" s="194">
        <f>ROUND(I121*H121,2)</f>
        <v>35292</v>
      </c>
      <c r="K121" s="195"/>
      <c r="L121" s="33"/>
      <c r="M121" s="196" t="s">
        <v>1</v>
      </c>
      <c r="N121" s="197" t="s">
        <v>42</v>
      </c>
      <c r="O121" s="198">
        <v>0</v>
      </c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200" t="s">
        <v>420</v>
      </c>
      <c r="AT121" s="200" t="s">
        <v>149</v>
      </c>
      <c r="AU121" s="200" t="s">
        <v>154</v>
      </c>
      <c r="AY121" s="14" t="s">
        <v>147</v>
      </c>
      <c r="BE121" s="201">
        <f>IF(N121="základná",J121,0)</f>
        <v>0</v>
      </c>
      <c r="BF121" s="201">
        <f>IF(N121="znížená",J121,0)</f>
        <v>35292</v>
      </c>
      <c r="BG121" s="201">
        <f>IF(N121="zákl. prenesená",J121,0)</f>
        <v>0</v>
      </c>
      <c r="BH121" s="201">
        <f>IF(N121="zníž. prenesená",J121,0)</f>
        <v>0</v>
      </c>
      <c r="BI121" s="201">
        <f>IF(N121="nulová",J121,0)</f>
        <v>0</v>
      </c>
      <c r="BJ121" s="14" t="s">
        <v>154</v>
      </c>
      <c r="BK121" s="201">
        <f>ROUND(I121*H121,2)</f>
        <v>35292</v>
      </c>
      <c r="BL121" s="14" t="s">
        <v>420</v>
      </c>
      <c r="BM121" s="200" t="s">
        <v>154</v>
      </c>
    </row>
    <row r="122" spans="1:65" s="2" customFormat="1" ht="33" customHeight="1">
      <c r="A122" s="28"/>
      <c r="B122" s="29"/>
      <c r="C122" s="189" t="s">
        <v>154</v>
      </c>
      <c r="D122" s="189" t="s">
        <v>149</v>
      </c>
      <c r="E122" s="190" t="s">
        <v>943</v>
      </c>
      <c r="F122" s="191" t="s">
        <v>944</v>
      </c>
      <c r="G122" s="192" t="s">
        <v>244</v>
      </c>
      <c r="H122" s="193">
        <v>1</v>
      </c>
      <c r="I122" s="194">
        <v>1080</v>
      </c>
      <c r="J122" s="194">
        <f>ROUND(I122*H122,2)</f>
        <v>1080</v>
      </c>
      <c r="K122" s="195"/>
      <c r="L122" s="33"/>
      <c r="M122" s="196" t="s">
        <v>1</v>
      </c>
      <c r="N122" s="197" t="s">
        <v>42</v>
      </c>
      <c r="O122" s="198">
        <v>0</v>
      </c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200" t="s">
        <v>420</v>
      </c>
      <c r="AT122" s="200" t="s">
        <v>149</v>
      </c>
      <c r="AU122" s="200" t="s">
        <v>154</v>
      </c>
      <c r="AY122" s="14" t="s">
        <v>147</v>
      </c>
      <c r="BE122" s="201">
        <f>IF(N122="základná",J122,0)</f>
        <v>0</v>
      </c>
      <c r="BF122" s="201">
        <f>IF(N122="znížená",J122,0)</f>
        <v>1080</v>
      </c>
      <c r="BG122" s="201">
        <f>IF(N122="zákl. prenesená",J122,0)</f>
        <v>0</v>
      </c>
      <c r="BH122" s="201">
        <f>IF(N122="zníž. prenesená",J122,0)</f>
        <v>0</v>
      </c>
      <c r="BI122" s="201">
        <f>IF(N122="nulová",J122,0)</f>
        <v>0</v>
      </c>
      <c r="BJ122" s="14" t="s">
        <v>154</v>
      </c>
      <c r="BK122" s="201">
        <f>ROUND(I122*H122,2)</f>
        <v>1080</v>
      </c>
      <c r="BL122" s="14" t="s">
        <v>420</v>
      </c>
      <c r="BM122" s="200" t="s">
        <v>153</v>
      </c>
    </row>
    <row r="123" spans="1:65" s="2" customFormat="1" ht="33" customHeight="1">
      <c r="A123" s="28"/>
      <c r="B123" s="29"/>
      <c r="C123" s="189" t="s">
        <v>158</v>
      </c>
      <c r="D123" s="189" t="s">
        <v>149</v>
      </c>
      <c r="E123" s="190" t="s">
        <v>945</v>
      </c>
      <c r="F123" s="191" t="s">
        <v>946</v>
      </c>
      <c r="G123" s="192" t="s">
        <v>206</v>
      </c>
      <c r="H123" s="193">
        <v>1</v>
      </c>
      <c r="I123" s="194">
        <v>1320</v>
      </c>
      <c r="J123" s="194">
        <f>ROUND(I123*H123,2)</f>
        <v>1320</v>
      </c>
      <c r="K123" s="195"/>
      <c r="L123" s="33"/>
      <c r="M123" s="202" t="s">
        <v>1</v>
      </c>
      <c r="N123" s="203" t="s">
        <v>42</v>
      </c>
      <c r="O123" s="204">
        <v>0</v>
      </c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200" t="s">
        <v>420</v>
      </c>
      <c r="AT123" s="200" t="s">
        <v>149</v>
      </c>
      <c r="AU123" s="200" t="s">
        <v>154</v>
      </c>
      <c r="AY123" s="14" t="s">
        <v>147</v>
      </c>
      <c r="BE123" s="201">
        <f>IF(N123="základná",J123,0)</f>
        <v>0</v>
      </c>
      <c r="BF123" s="201">
        <f>IF(N123="znížená",J123,0)</f>
        <v>1320</v>
      </c>
      <c r="BG123" s="201">
        <f>IF(N123="zákl. prenesená",J123,0)</f>
        <v>0</v>
      </c>
      <c r="BH123" s="201">
        <f>IF(N123="zníž. prenesená",J123,0)</f>
        <v>0</v>
      </c>
      <c r="BI123" s="201">
        <f>IF(N123="nulová",J123,0)</f>
        <v>0</v>
      </c>
      <c r="BJ123" s="14" t="s">
        <v>154</v>
      </c>
      <c r="BK123" s="201">
        <f>ROUND(I123*H123,2)</f>
        <v>1320</v>
      </c>
      <c r="BL123" s="14" t="s">
        <v>420</v>
      </c>
      <c r="BM123" s="200" t="s">
        <v>162</v>
      </c>
    </row>
    <row r="124" spans="1:65" s="2" customFormat="1" ht="6.95" customHeight="1">
      <c r="A124" s="28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33"/>
      <c r="M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</sheetData>
  <sheetProtection algorithmName="SHA-512" hashValue="XTh8tCLIU12WMpID5wk5ofyhYH8mJDAmBovQSXS55Q4tAw/QR1BMj7AmSPzqjpqmpYcePlbPp/HlRhP/+6ze+Q==" saltValue="p5hMaRxVRHin+7z1Xpv7Qg/4OPxpKBSWUDGzXVm6G7FblPvGa982p+jnhLzavw0F3Z2E1L+ZwL0+/lYHjnfxOQ==" spinCount="100000" sheet="1" objects="1" scenarios="1" formatColumns="0" formatRows="0" autoFilter="0"/>
  <autoFilter ref="C117:K123" xr:uid="{00000000-0009-0000-0000-00000C000000}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85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121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ROUND(J122, 2)</f>
        <v>36010.589999999997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ROUND((SUM(BE122:BE143)),  2)</f>
        <v>0</v>
      </c>
      <c r="G33" s="124"/>
      <c r="H33" s="124"/>
      <c r="I33" s="125">
        <v>0.2</v>
      </c>
      <c r="J33" s="123">
        <f>ROUND(((SUM(BE122:BE143))*I33),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ROUND((SUM(BF122:BF143)),  2)</f>
        <v>36010.589999999997</v>
      </c>
      <c r="G34" s="28"/>
      <c r="H34" s="28"/>
      <c r="I34" s="127">
        <v>0.2</v>
      </c>
      <c r="J34" s="126">
        <f>ROUND(((SUM(BF122:BF143))*I34),  2)</f>
        <v>7202.12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ROUND((SUM(BG122:BG143)),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ROUND((SUM(BH122:BH143)),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ROUND((SUM(BI122:BI143)),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43212.71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01 - SO01 Príprava územia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J122</f>
        <v>36010.589999999997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J123</f>
        <v>36010.589999999997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128</v>
      </c>
      <c r="E98" s="159"/>
      <c r="F98" s="159"/>
      <c r="G98" s="159"/>
      <c r="H98" s="159"/>
      <c r="I98" s="159"/>
      <c r="J98" s="160">
        <f>J124</f>
        <v>26931.84</v>
      </c>
      <c r="K98" s="157"/>
      <c r="L98" s="161"/>
    </row>
    <row r="99" spans="1:31" s="10" customFormat="1" ht="19.899999999999999" hidden="1" customHeight="1">
      <c r="B99" s="156"/>
      <c r="C99" s="157"/>
      <c r="D99" s="158" t="s">
        <v>129</v>
      </c>
      <c r="E99" s="159"/>
      <c r="F99" s="159"/>
      <c r="G99" s="159"/>
      <c r="H99" s="159"/>
      <c r="I99" s="159"/>
      <c r="J99" s="160">
        <f>J136</f>
        <v>4742.3999999999996</v>
      </c>
      <c r="K99" s="157"/>
      <c r="L99" s="161"/>
    </row>
    <row r="100" spans="1:31" s="10" customFormat="1" ht="19.899999999999999" hidden="1" customHeight="1">
      <c r="B100" s="156"/>
      <c r="C100" s="157"/>
      <c r="D100" s="158" t="s">
        <v>130</v>
      </c>
      <c r="E100" s="159"/>
      <c r="F100" s="159"/>
      <c r="G100" s="159"/>
      <c r="H100" s="159"/>
      <c r="I100" s="159"/>
      <c r="J100" s="160">
        <f>J138</f>
        <v>2341.5</v>
      </c>
      <c r="K100" s="157"/>
      <c r="L100" s="161"/>
    </row>
    <row r="101" spans="1:31" s="10" customFormat="1" ht="19.899999999999999" hidden="1" customHeight="1">
      <c r="B101" s="156"/>
      <c r="C101" s="157"/>
      <c r="D101" s="158" t="s">
        <v>131</v>
      </c>
      <c r="E101" s="159"/>
      <c r="F101" s="159"/>
      <c r="G101" s="159"/>
      <c r="H101" s="159"/>
      <c r="I101" s="159"/>
      <c r="J101" s="160">
        <f>J140</f>
        <v>644.85</v>
      </c>
      <c r="K101" s="157"/>
      <c r="L101" s="161"/>
    </row>
    <row r="102" spans="1:31" s="10" customFormat="1" ht="19.899999999999999" hidden="1" customHeight="1">
      <c r="B102" s="156"/>
      <c r="C102" s="157"/>
      <c r="D102" s="158" t="s">
        <v>132</v>
      </c>
      <c r="E102" s="159"/>
      <c r="F102" s="159"/>
      <c r="G102" s="159"/>
      <c r="H102" s="159"/>
      <c r="I102" s="159"/>
      <c r="J102" s="160">
        <f>J142</f>
        <v>1350</v>
      </c>
      <c r="K102" s="157"/>
      <c r="L102" s="161"/>
    </row>
    <row r="103" spans="1:31" s="2" customFormat="1" ht="21.75" hidden="1" customHeight="1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4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hidden="1" customHeight="1">
      <c r="A104" s="28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ht="11.25" hidden="1"/>
    <row r="106" spans="1:31" ht="11.25" hidden="1"/>
    <row r="107" spans="1:31" ht="11.25" hidden="1"/>
    <row r="108" spans="1:31" s="2" customFormat="1" ht="6.95" customHeight="1">
      <c r="A108" s="28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20" t="s">
        <v>133</v>
      </c>
      <c r="D109" s="30"/>
      <c r="E109" s="30"/>
      <c r="F109" s="30"/>
      <c r="G109" s="30"/>
      <c r="H109" s="30"/>
      <c r="I109" s="30"/>
      <c r="J109" s="30"/>
      <c r="K109" s="30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13</v>
      </c>
      <c r="D111" s="30"/>
      <c r="E111" s="30"/>
      <c r="F111" s="30"/>
      <c r="G111" s="30"/>
      <c r="H111" s="30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30"/>
      <c r="D112" s="30"/>
      <c r="E112" s="262" t="str">
        <f>E7</f>
        <v>Zberný dvor obce Chtelnica</v>
      </c>
      <c r="F112" s="263"/>
      <c r="G112" s="263"/>
      <c r="H112" s="263"/>
      <c r="I112" s="30"/>
      <c r="J112" s="30"/>
      <c r="K112" s="30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120</v>
      </c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30"/>
      <c r="D114" s="30"/>
      <c r="E114" s="222" t="str">
        <f>E9</f>
        <v>01 - SO01 Príprava územia</v>
      </c>
      <c r="F114" s="264"/>
      <c r="G114" s="264"/>
      <c r="H114" s="264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17</v>
      </c>
      <c r="D116" s="30"/>
      <c r="E116" s="30"/>
      <c r="F116" s="23" t="str">
        <f>F12</f>
        <v>Chtelnica</v>
      </c>
      <c r="G116" s="30"/>
      <c r="H116" s="30"/>
      <c r="I116" s="25" t="s">
        <v>19</v>
      </c>
      <c r="J116" s="64" t="str">
        <f>IF(J12="","",J12)</f>
        <v>5. 10. 2022</v>
      </c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5.2" customHeight="1">
      <c r="A118" s="28"/>
      <c r="B118" s="29"/>
      <c r="C118" s="25" t="s">
        <v>21</v>
      </c>
      <c r="D118" s="30"/>
      <c r="E118" s="30"/>
      <c r="F118" s="23" t="str">
        <f>E15</f>
        <v>Obec Chtelnica</v>
      </c>
      <c r="G118" s="30"/>
      <c r="H118" s="30"/>
      <c r="I118" s="25" t="s">
        <v>30</v>
      </c>
      <c r="J118" s="26" t="str">
        <f>E21</f>
        <v xml:space="preserve"> </v>
      </c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26</v>
      </c>
      <c r="D119" s="30"/>
      <c r="E119" s="30"/>
      <c r="F119" s="23" t="str">
        <f>IF(E18="","",E18)</f>
        <v>INVEX, spol. s r.o.</v>
      </c>
      <c r="G119" s="30"/>
      <c r="H119" s="30"/>
      <c r="I119" s="25" t="s">
        <v>33</v>
      </c>
      <c r="J119" s="26" t="str">
        <f>E24</f>
        <v>Ing.Brestovanská</v>
      </c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62"/>
      <c r="B121" s="163"/>
      <c r="C121" s="164" t="s">
        <v>134</v>
      </c>
      <c r="D121" s="165" t="s">
        <v>61</v>
      </c>
      <c r="E121" s="165" t="s">
        <v>57</v>
      </c>
      <c r="F121" s="165" t="s">
        <v>58</v>
      </c>
      <c r="G121" s="165" t="s">
        <v>135</v>
      </c>
      <c r="H121" s="165" t="s">
        <v>136</v>
      </c>
      <c r="I121" s="165" t="s">
        <v>137</v>
      </c>
      <c r="J121" s="166" t="s">
        <v>124</v>
      </c>
      <c r="K121" s="167" t="s">
        <v>138</v>
      </c>
      <c r="L121" s="168"/>
      <c r="M121" s="73" t="s">
        <v>1</v>
      </c>
      <c r="N121" s="74" t="s">
        <v>40</v>
      </c>
      <c r="O121" s="74" t="s">
        <v>139</v>
      </c>
      <c r="P121" s="74" t="s">
        <v>140</v>
      </c>
      <c r="Q121" s="74" t="s">
        <v>141</v>
      </c>
      <c r="R121" s="74" t="s">
        <v>142</v>
      </c>
      <c r="S121" s="74" t="s">
        <v>143</v>
      </c>
      <c r="T121" s="75" t="s">
        <v>144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pans="1:65" s="2" customFormat="1" ht="22.9" customHeight="1">
      <c r="A122" s="28"/>
      <c r="B122" s="29"/>
      <c r="C122" s="80" t="s">
        <v>125</v>
      </c>
      <c r="D122" s="30"/>
      <c r="E122" s="30"/>
      <c r="F122" s="30"/>
      <c r="G122" s="30"/>
      <c r="H122" s="30"/>
      <c r="I122" s="30"/>
      <c r="J122" s="169">
        <f>BK122</f>
        <v>36010.589999999997</v>
      </c>
      <c r="K122" s="30"/>
      <c r="L122" s="33"/>
      <c r="M122" s="76"/>
      <c r="N122" s="170"/>
      <c r="O122" s="77"/>
      <c r="P122" s="171">
        <f>P123</f>
        <v>1392.560659</v>
      </c>
      <c r="Q122" s="77"/>
      <c r="R122" s="171">
        <f>R123</f>
        <v>221.5968</v>
      </c>
      <c r="S122" s="77"/>
      <c r="T122" s="172">
        <f>T123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75</v>
      </c>
      <c r="AU122" s="14" t="s">
        <v>126</v>
      </c>
      <c r="BK122" s="173">
        <f>BK123</f>
        <v>36010.589999999997</v>
      </c>
    </row>
    <row r="123" spans="1:65" s="12" customFormat="1" ht="25.9" customHeight="1">
      <c r="B123" s="174"/>
      <c r="C123" s="175"/>
      <c r="D123" s="176" t="s">
        <v>75</v>
      </c>
      <c r="E123" s="177" t="s">
        <v>145</v>
      </c>
      <c r="F123" s="177" t="s">
        <v>146</v>
      </c>
      <c r="G123" s="175"/>
      <c r="H123" s="175"/>
      <c r="I123" s="175"/>
      <c r="J123" s="178">
        <f>BK123</f>
        <v>36010.589999999997</v>
      </c>
      <c r="K123" s="175"/>
      <c r="L123" s="179"/>
      <c r="M123" s="180"/>
      <c r="N123" s="181"/>
      <c r="O123" s="181"/>
      <c r="P123" s="182">
        <f>P124+P136+P138+P140+P142</f>
        <v>1392.560659</v>
      </c>
      <c r="Q123" s="181"/>
      <c r="R123" s="182">
        <f>R124+R136+R138+R140+R142</f>
        <v>221.5968</v>
      </c>
      <c r="S123" s="181"/>
      <c r="T123" s="183">
        <f>T124+T136+T138+T140+T142</f>
        <v>0</v>
      </c>
      <c r="AR123" s="184" t="s">
        <v>84</v>
      </c>
      <c r="AT123" s="185" t="s">
        <v>75</v>
      </c>
      <c r="AU123" s="185" t="s">
        <v>76</v>
      </c>
      <c r="AY123" s="184" t="s">
        <v>147</v>
      </c>
      <c r="BK123" s="186">
        <f>BK124+BK136+BK138+BK140+BK142</f>
        <v>36010.589999999997</v>
      </c>
    </row>
    <row r="124" spans="1:65" s="12" customFormat="1" ht="22.9" customHeight="1">
      <c r="B124" s="174"/>
      <c r="C124" s="175"/>
      <c r="D124" s="176" t="s">
        <v>75</v>
      </c>
      <c r="E124" s="187" t="s">
        <v>84</v>
      </c>
      <c r="F124" s="187" t="s">
        <v>148</v>
      </c>
      <c r="G124" s="175"/>
      <c r="H124" s="175"/>
      <c r="I124" s="175"/>
      <c r="J124" s="188">
        <f>BK124</f>
        <v>26931.84</v>
      </c>
      <c r="K124" s="175"/>
      <c r="L124" s="179"/>
      <c r="M124" s="180"/>
      <c r="N124" s="181"/>
      <c r="O124" s="181"/>
      <c r="P124" s="182">
        <f>SUM(P125:P135)</f>
        <v>1277.9880000000001</v>
      </c>
      <c r="Q124" s="181"/>
      <c r="R124" s="182">
        <f>SUM(R125:R135)</f>
        <v>0</v>
      </c>
      <c r="S124" s="181"/>
      <c r="T124" s="183">
        <f>SUM(T125:T135)</f>
        <v>0</v>
      </c>
      <c r="AR124" s="184" t="s">
        <v>84</v>
      </c>
      <c r="AT124" s="185" t="s">
        <v>75</v>
      </c>
      <c r="AU124" s="185" t="s">
        <v>84</v>
      </c>
      <c r="AY124" s="184" t="s">
        <v>147</v>
      </c>
      <c r="BK124" s="186">
        <f>SUM(BK125:BK135)</f>
        <v>26931.84</v>
      </c>
    </row>
    <row r="125" spans="1:65" s="2" customFormat="1" ht="24.2" customHeight="1">
      <c r="A125" s="28"/>
      <c r="B125" s="29"/>
      <c r="C125" s="189" t="s">
        <v>84</v>
      </c>
      <c r="D125" s="189" t="s">
        <v>149</v>
      </c>
      <c r="E125" s="190" t="s">
        <v>150</v>
      </c>
      <c r="F125" s="191" t="s">
        <v>151</v>
      </c>
      <c r="G125" s="192" t="s">
        <v>152</v>
      </c>
      <c r="H125" s="193">
        <v>0.5</v>
      </c>
      <c r="I125" s="194">
        <v>1405.67</v>
      </c>
      <c r="J125" s="194">
        <f t="shared" ref="J125:J135" si="0">ROUND(I125*H125,2)</f>
        <v>702.84</v>
      </c>
      <c r="K125" s="195"/>
      <c r="L125" s="33"/>
      <c r="M125" s="196" t="s">
        <v>1</v>
      </c>
      <c r="N125" s="197" t="s">
        <v>42</v>
      </c>
      <c r="O125" s="198">
        <v>94.385999999999996</v>
      </c>
      <c r="P125" s="198">
        <f t="shared" ref="P125:P135" si="1">O125*H125</f>
        <v>47.192999999999998</v>
      </c>
      <c r="Q125" s="198">
        <v>0</v>
      </c>
      <c r="R125" s="198">
        <f t="shared" ref="R125:R135" si="2">Q125*H125</f>
        <v>0</v>
      </c>
      <c r="S125" s="198">
        <v>0</v>
      </c>
      <c r="T125" s="199">
        <f t="shared" ref="T125:T135" si="3"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200" t="s">
        <v>153</v>
      </c>
      <c r="AT125" s="200" t="s">
        <v>149</v>
      </c>
      <c r="AU125" s="200" t="s">
        <v>154</v>
      </c>
      <c r="AY125" s="14" t="s">
        <v>147</v>
      </c>
      <c r="BE125" s="201">
        <f t="shared" ref="BE125:BE135" si="4">IF(N125="základná",J125,0)</f>
        <v>0</v>
      </c>
      <c r="BF125" s="201">
        <f t="shared" ref="BF125:BF135" si="5">IF(N125="znížená",J125,0)</f>
        <v>702.84</v>
      </c>
      <c r="BG125" s="201">
        <f t="shared" ref="BG125:BG135" si="6">IF(N125="zákl. prenesená",J125,0)</f>
        <v>0</v>
      </c>
      <c r="BH125" s="201">
        <f t="shared" ref="BH125:BH135" si="7">IF(N125="zníž. prenesená",J125,0)</f>
        <v>0</v>
      </c>
      <c r="BI125" s="201">
        <f t="shared" ref="BI125:BI135" si="8">IF(N125="nulová",J125,0)</f>
        <v>0</v>
      </c>
      <c r="BJ125" s="14" t="s">
        <v>154</v>
      </c>
      <c r="BK125" s="201">
        <f t="shared" ref="BK125:BK135" si="9">ROUND(I125*H125,2)</f>
        <v>702.84</v>
      </c>
      <c r="BL125" s="14" t="s">
        <v>153</v>
      </c>
      <c r="BM125" s="200" t="s">
        <v>154</v>
      </c>
    </row>
    <row r="126" spans="1:65" s="2" customFormat="1" ht="33" customHeight="1">
      <c r="A126" s="28"/>
      <c r="B126" s="29"/>
      <c r="C126" s="189" t="s">
        <v>154</v>
      </c>
      <c r="D126" s="189" t="s">
        <v>149</v>
      </c>
      <c r="E126" s="190" t="s">
        <v>155</v>
      </c>
      <c r="F126" s="191" t="s">
        <v>156</v>
      </c>
      <c r="G126" s="192" t="s">
        <v>157</v>
      </c>
      <c r="H126" s="193">
        <v>450</v>
      </c>
      <c r="I126" s="194">
        <v>1.18</v>
      </c>
      <c r="J126" s="194">
        <f t="shared" si="0"/>
        <v>531</v>
      </c>
      <c r="K126" s="195"/>
      <c r="L126" s="33"/>
      <c r="M126" s="196" t="s">
        <v>1</v>
      </c>
      <c r="N126" s="197" t="s">
        <v>42</v>
      </c>
      <c r="O126" s="198">
        <v>8.7999999999999995E-2</v>
      </c>
      <c r="P126" s="198">
        <f t="shared" si="1"/>
        <v>39.599999999999994</v>
      </c>
      <c r="Q126" s="198">
        <v>0</v>
      </c>
      <c r="R126" s="198">
        <f t="shared" si="2"/>
        <v>0</v>
      </c>
      <c r="S126" s="198">
        <v>0</v>
      </c>
      <c r="T126" s="199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200" t="s">
        <v>153</v>
      </c>
      <c r="AT126" s="200" t="s">
        <v>149</v>
      </c>
      <c r="AU126" s="200" t="s">
        <v>154</v>
      </c>
      <c r="AY126" s="14" t="s">
        <v>147</v>
      </c>
      <c r="BE126" s="201">
        <f t="shared" si="4"/>
        <v>0</v>
      </c>
      <c r="BF126" s="201">
        <f t="shared" si="5"/>
        <v>531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14" t="s">
        <v>154</v>
      </c>
      <c r="BK126" s="201">
        <f t="shared" si="9"/>
        <v>531</v>
      </c>
      <c r="BL126" s="14" t="s">
        <v>153</v>
      </c>
      <c r="BM126" s="200" t="s">
        <v>153</v>
      </c>
    </row>
    <row r="127" spans="1:65" s="2" customFormat="1" ht="33" customHeight="1">
      <c r="A127" s="28"/>
      <c r="B127" s="29"/>
      <c r="C127" s="189" t="s">
        <v>158</v>
      </c>
      <c r="D127" s="189" t="s">
        <v>149</v>
      </c>
      <c r="E127" s="190" t="s">
        <v>159</v>
      </c>
      <c r="F127" s="191" t="s">
        <v>160</v>
      </c>
      <c r="G127" s="192" t="s">
        <v>161</v>
      </c>
      <c r="H127" s="193">
        <v>1175</v>
      </c>
      <c r="I127" s="194">
        <v>1.1599999999999999</v>
      </c>
      <c r="J127" s="194">
        <f t="shared" si="0"/>
        <v>1363</v>
      </c>
      <c r="K127" s="195"/>
      <c r="L127" s="33"/>
      <c r="M127" s="196" t="s">
        <v>1</v>
      </c>
      <c r="N127" s="197" t="s">
        <v>42</v>
      </c>
      <c r="O127" s="198">
        <v>1.2E-2</v>
      </c>
      <c r="P127" s="198">
        <f t="shared" si="1"/>
        <v>14.1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200" t="s">
        <v>153</v>
      </c>
      <c r="AT127" s="200" t="s">
        <v>149</v>
      </c>
      <c r="AU127" s="200" t="s">
        <v>154</v>
      </c>
      <c r="AY127" s="14" t="s">
        <v>147</v>
      </c>
      <c r="BE127" s="201">
        <f t="shared" si="4"/>
        <v>0</v>
      </c>
      <c r="BF127" s="201">
        <f t="shared" si="5"/>
        <v>1363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4" t="s">
        <v>154</v>
      </c>
      <c r="BK127" s="201">
        <f t="shared" si="9"/>
        <v>1363</v>
      </c>
      <c r="BL127" s="14" t="s">
        <v>153</v>
      </c>
      <c r="BM127" s="200" t="s">
        <v>162</v>
      </c>
    </row>
    <row r="128" spans="1:65" s="2" customFormat="1" ht="24.2" customHeight="1">
      <c r="A128" s="28"/>
      <c r="B128" s="29"/>
      <c r="C128" s="189" t="s">
        <v>153</v>
      </c>
      <c r="D128" s="189" t="s">
        <v>149</v>
      </c>
      <c r="E128" s="190" t="s">
        <v>163</v>
      </c>
      <c r="F128" s="191" t="s">
        <v>164</v>
      </c>
      <c r="G128" s="192" t="s">
        <v>161</v>
      </c>
      <c r="H128" s="193">
        <v>1275</v>
      </c>
      <c r="I128" s="194">
        <v>2.67</v>
      </c>
      <c r="J128" s="194">
        <f t="shared" si="0"/>
        <v>3404.25</v>
      </c>
      <c r="K128" s="195"/>
      <c r="L128" s="33"/>
      <c r="M128" s="196" t="s">
        <v>1</v>
      </c>
      <c r="N128" s="197" t="s">
        <v>42</v>
      </c>
      <c r="O128" s="198">
        <v>0.14399999999999999</v>
      </c>
      <c r="P128" s="198">
        <f t="shared" si="1"/>
        <v>183.6</v>
      </c>
      <c r="Q128" s="198">
        <v>0</v>
      </c>
      <c r="R128" s="198">
        <f t="shared" si="2"/>
        <v>0</v>
      </c>
      <c r="S128" s="198">
        <v>0</v>
      </c>
      <c r="T128" s="199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200" t="s">
        <v>153</v>
      </c>
      <c r="AT128" s="200" t="s">
        <v>149</v>
      </c>
      <c r="AU128" s="200" t="s">
        <v>154</v>
      </c>
      <c r="AY128" s="14" t="s">
        <v>147</v>
      </c>
      <c r="BE128" s="201">
        <f t="shared" si="4"/>
        <v>0</v>
      </c>
      <c r="BF128" s="201">
        <f t="shared" si="5"/>
        <v>3404.25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4" t="s">
        <v>154</v>
      </c>
      <c r="BK128" s="201">
        <f t="shared" si="9"/>
        <v>3404.25</v>
      </c>
      <c r="BL128" s="14" t="s">
        <v>153</v>
      </c>
      <c r="BM128" s="200" t="s">
        <v>165</v>
      </c>
    </row>
    <row r="129" spans="1:65" s="2" customFormat="1" ht="24.2" customHeight="1">
      <c r="A129" s="28"/>
      <c r="B129" s="29"/>
      <c r="C129" s="189" t="s">
        <v>166</v>
      </c>
      <c r="D129" s="189" t="s">
        <v>149</v>
      </c>
      <c r="E129" s="190" t="s">
        <v>167</v>
      </c>
      <c r="F129" s="191" t="s">
        <v>168</v>
      </c>
      <c r="G129" s="192" t="s">
        <v>161</v>
      </c>
      <c r="H129" s="193">
        <v>1275</v>
      </c>
      <c r="I129" s="194">
        <v>1.18</v>
      </c>
      <c r="J129" s="194">
        <f t="shared" si="0"/>
        <v>1504.5</v>
      </c>
      <c r="K129" s="195"/>
      <c r="L129" s="33"/>
      <c r="M129" s="196" t="s">
        <v>1</v>
      </c>
      <c r="N129" s="197" t="s">
        <v>42</v>
      </c>
      <c r="O129" s="198">
        <v>5.6000000000000001E-2</v>
      </c>
      <c r="P129" s="198">
        <f t="shared" si="1"/>
        <v>71.400000000000006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0" t="s">
        <v>153</v>
      </c>
      <c r="AT129" s="200" t="s">
        <v>149</v>
      </c>
      <c r="AU129" s="200" t="s">
        <v>154</v>
      </c>
      <c r="AY129" s="14" t="s">
        <v>147</v>
      </c>
      <c r="BE129" s="201">
        <f t="shared" si="4"/>
        <v>0</v>
      </c>
      <c r="BF129" s="201">
        <f t="shared" si="5"/>
        <v>1504.5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4" t="s">
        <v>154</v>
      </c>
      <c r="BK129" s="201">
        <f t="shared" si="9"/>
        <v>1504.5</v>
      </c>
      <c r="BL129" s="14" t="s">
        <v>153</v>
      </c>
      <c r="BM129" s="200" t="s">
        <v>110</v>
      </c>
    </row>
    <row r="130" spans="1:65" s="2" customFormat="1" ht="37.9" customHeight="1">
      <c r="A130" s="28"/>
      <c r="B130" s="29"/>
      <c r="C130" s="189" t="s">
        <v>162</v>
      </c>
      <c r="D130" s="189" t="s">
        <v>149</v>
      </c>
      <c r="E130" s="190" t="s">
        <v>169</v>
      </c>
      <c r="F130" s="191" t="s">
        <v>170</v>
      </c>
      <c r="G130" s="192" t="s">
        <v>161</v>
      </c>
      <c r="H130" s="193">
        <v>2450</v>
      </c>
      <c r="I130" s="194">
        <v>1.45</v>
      </c>
      <c r="J130" s="194">
        <f t="shared" si="0"/>
        <v>3552.5</v>
      </c>
      <c r="K130" s="195"/>
      <c r="L130" s="33"/>
      <c r="M130" s="196" t="s">
        <v>1</v>
      </c>
      <c r="N130" s="197" t="s">
        <v>42</v>
      </c>
      <c r="O130" s="198">
        <v>1.8100000000000002E-2</v>
      </c>
      <c r="P130" s="198">
        <f t="shared" si="1"/>
        <v>44.345000000000006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200" t="s">
        <v>153</v>
      </c>
      <c r="AT130" s="200" t="s">
        <v>149</v>
      </c>
      <c r="AU130" s="200" t="s">
        <v>154</v>
      </c>
      <c r="AY130" s="14" t="s">
        <v>147</v>
      </c>
      <c r="BE130" s="201">
        <f t="shared" si="4"/>
        <v>0</v>
      </c>
      <c r="BF130" s="201">
        <f t="shared" si="5"/>
        <v>3552.5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4" t="s">
        <v>154</v>
      </c>
      <c r="BK130" s="201">
        <f t="shared" si="9"/>
        <v>3552.5</v>
      </c>
      <c r="BL130" s="14" t="s">
        <v>153</v>
      </c>
      <c r="BM130" s="200" t="s">
        <v>171</v>
      </c>
    </row>
    <row r="131" spans="1:65" s="2" customFormat="1" ht="33" customHeight="1">
      <c r="A131" s="28"/>
      <c r="B131" s="29"/>
      <c r="C131" s="189" t="s">
        <v>172</v>
      </c>
      <c r="D131" s="189" t="s">
        <v>149</v>
      </c>
      <c r="E131" s="190" t="s">
        <v>173</v>
      </c>
      <c r="F131" s="191" t="s">
        <v>174</v>
      </c>
      <c r="G131" s="192" t="s">
        <v>157</v>
      </c>
      <c r="H131" s="193">
        <v>900</v>
      </c>
      <c r="I131" s="194">
        <v>1.81</v>
      </c>
      <c r="J131" s="194">
        <f t="shared" si="0"/>
        <v>1629</v>
      </c>
      <c r="K131" s="195"/>
      <c r="L131" s="33"/>
      <c r="M131" s="196" t="s">
        <v>1</v>
      </c>
      <c r="N131" s="197" t="s">
        <v>42</v>
      </c>
      <c r="O131" s="198">
        <v>2.5999999999999999E-2</v>
      </c>
      <c r="P131" s="198">
        <f t="shared" si="1"/>
        <v>23.4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0" t="s">
        <v>153</v>
      </c>
      <c r="AT131" s="200" t="s">
        <v>149</v>
      </c>
      <c r="AU131" s="200" t="s">
        <v>154</v>
      </c>
      <c r="AY131" s="14" t="s">
        <v>147</v>
      </c>
      <c r="BE131" s="201">
        <f t="shared" si="4"/>
        <v>0</v>
      </c>
      <c r="BF131" s="201">
        <f t="shared" si="5"/>
        <v>1629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4" t="s">
        <v>154</v>
      </c>
      <c r="BK131" s="201">
        <f t="shared" si="9"/>
        <v>1629</v>
      </c>
      <c r="BL131" s="14" t="s">
        <v>153</v>
      </c>
      <c r="BM131" s="200" t="s">
        <v>116</v>
      </c>
    </row>
    <row r="132" spans="1:65" s="2" customFormat="1" ht="21.75" customHeight="1">
      <c r="A132" s="28"/>
      <c r="B132" s="29"/>
      <c r="C132" s="189" t="s">
        <v>165</v>
      </c>
      <c r="D132" s="189" t="s">
        <v>149</v>
      </c>
      <c r="E132" s="190" t="s">
        <v>175</v>
      </c>
      <c r="F132" s="191" t="s">
        <v>176</v>
      </c>
      <c r="G132" s="192" t="s">
        <v>161</v>
      </c>
      <c r="H132" s="193">
        <v>1275</v>
      </c>
      <c r="I132" s="194">
        <v>4.83</v>
      </c>
      <c r="J132" s="194">
        <f t="shared" si="0"/>
        <v>6158.25</v>
      </c>
      <c r="K132" s="195"/>
      <c r="L132" s="33"/>
      <c r="M132" s="196" t="s">
        <v>1</v>
      </c>
      <c r="N132" s="197" t="s">
        <v>42</v>
      </c>
      <c r="O132" s="198">
        <v>0.27900000000000003</v>
      </c>
      <c r="P132" s="198">
        <f t="shared" si="1"/>
        <v>355.72500000000002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153</v>
      </c>
      <c r="AT132" s="200" t="s">
        <v>149</v>
      </c>
      <c r="AU132" s="200" t="s">
        <v>154</v>
      </c>
      <c r="AY132" s="14" t="s">
        <v>147</v>
      </c>
      <c r="BE132" s="201">
        <f t="shared" si="4"/>
        <v>0</v>
      </c>
      <c r="BF132" s="201">
        <f t="shared" si="5"/>
        <v>6158.25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4" t="s">
        <v>154</v>
      </c>
      <c r="BK132" s="201">
        <f t="shared" si="9"/>
        <v>6158.25</v>
      </c>
      <c r="BL132" s="14" t="s">
        <v>153</v>
      </c>
      <c r="BM132" s="200" t="s">
        <v>177</v>
      </c>
    </row>
    <row r="133" spans="1:65" s="2" customFormat="1" ht="24.2" customHeight="1">
      <c r="A133" s="28"/>
      <c r="B133" s="29"/>
      <c r="C133" s="189" t="s">
        <v>178</v>
      </c>
      <c r="D133" s="189" t="s">
        <v>149</v>
      </c>
      <c r="E133" s="190" t="s">
        <v>179</v>
      </c>
      <c r="F133" s="191" t="s">
        <v>180</v>
      </c>
      <c r="G133" s="192" t="s">
        <v>161</v>
      </c>
      <c r="H133" s="193">
        <v>1275</v>
      </c>
      <c r="I133" s="194">
        <v>1.24</v>
      </c>
      <c r="J133" s="194">
        <f t="shared" si="0"/>
        <v>1581</v>
      </c>
      <c r="K133" s="195"/>
      <c r="L133" s="33"/>
      <c r="M133" s="196" t="s">
        <v>1</v>
      </c>
      <c r="N133" s="197" t="s">
        <v>42</v>
      </c>
      <c r="O133" s="198">
        <v>5.3999999999999999E-2</v>
      </c>
      <c r="P133" s="198">
        <f t="shared" si="1"/>
        <v>68.849999999999994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153</v>
      </c>
      <c r="AT133" s="200" t="s">
        <v>149</v>
      </c>
      <c r="AU133" s="200" t="s">
        <v>154</v>
      </c>
      <c r="AY133" s="14" t="s">
        <v>147</v>
      </c>
      <c r="BE133" s="201">
        <f t="shared" si="4"/>
        <v>0</v>
      </c>
      <c r="BF133" s="201">
        <f t="shared" si="5"/>
        <v>1581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4" t="s">
        <v>154</v>
      </c>
      <c r="BK133" s="201">
        <f t="shared" si="9"/>
        <v>1581</v>
      </c>
      <c r="BL133" s="14" t="s">
        <v>153</v>
      </c>
      <c r="BM133" s="200" t="s">
        <v>181</v>
      </c>
    </row>
    <row r="134" spans="1:65" s="2" customFormat="1" ht="16.5" customHeight="1">
      <c r="A134" s="28"/>
      <c r="B134" s="29"/>
      <c r="C134" s="189" t="s">
        <v>110</v>
      </c>
      <c r="D134" s="189" t="s">
        <v>149</v>
      </c>
      <c r="E134" s="190" t="s">
        <v>182</v>
      </c>
      <c r="F134" s="191" t="s">
        <v>183</v>
      </c>
      <c r="G134" s="192" t="s">
        <v>161</v>
      </c>
      <c r="H134" s="193">
        <v>1275</v>
      </c>
      <c r="I134" s="194">
        <v>0.9</v>
      </c>
      <c r="J134" s="194">
        <f t="shared" si="0"/>
        <v>1147.5</v>
      </c>
      <c r="K134" s="195"/>
      <c r="L134" s="33"/>
      <c r="M134" s="196" t="s">
        <v>1</v>
      </c>
      <c r="N134" s="197" t="s">
        <v>42</v>
      </c>
      <c r="O134" s="198">
        <v>8.9999999999999993E-3</v>
      </c>
      <c r="P134" s="198">
        <f t="shared" si="1"/>
        <v>11.475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00" t="s">
        <v>153</v>
      </c>
      <c r="AT134" s="200" t="s">
        <v>149</v>
      </c>
      <c r="AU134" s="200" t="s">
        <v>154</v>
      </c>
      <c r="AY134" s="14" t="s">
        <v>147</v>
      </c>
      <c r="BE134" s="201">
        <f t="shared" si="4"/>
        <v>0</v>
      </c>
      <c r="BF134" s="201">
        <f t="shared" si="5"/>
        <v>1147.5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4" t="s">
        <v>154</v>
      </c>
      <c r="BK134" s="201">
        <f t="shared" si="9"/>
        <v>1147.5</v>
      </c>
      <c r="BL134" s="14" t="s">
        <v>153</v>
      </c>
      <c r="BM134" s="200" t="s">
        <v>7</v>
      </c>
    </row>
    <row r="135" spans="1:65" s="2" customFormat="1" ht="24.2" customHeight="1">
      <c r="A135" s="28"/>
      <c r="B135" s="29"/>
      <c r="C135" s="189" t="s">
        <v>113</v>
      </c>
      <c r="D135" s="189" t="s">
        <v>149</v>
      </c>
      <c r="E135" s="190" t="s">
        <v>184</v>
      </c>
      <c r="F135" s="191" t="s">
        <v>185</v>
      </c>
      <c r="G135" s="192" t="s">
        <v>157</v>
      </c>
      <c r="H135" s="193">
        <v>4700</v>
      </c>
      <c r="I135" s="194">
        <v>1.1399999999999999</v>
      </c>
      <c r="J135" s="194">
        <f t="shared" si="0"/>
        <v>5358</v>
      </c>
      <c r="K135" s="195"/>
      <c r="L135" s="33"/>
      <c r="M135" s="196" t="s">
        <v>1</v>
      </c>
      <c r="N135" s="197" t="s">
        <v>42</v>
      </c>
      <c r="O135" s="198">
        <v>8.8999999999999996E-2</v>
      </c>
      <c r="P135" s="198">
        <f t="shared" si="1"/>
        <v>418.29999999999995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153</v>
      </c>
      <c r="AT135" s="200" t="s">
        <v>149</v>
      </c>
      <c r="AU135" s="200" t="s">
        <v>154</v>
      </c>
      <c r="AY135" s="14" t="s">
        <v>147</v>
      </c>
      <c r="BE135" s="201">
        <f t="shared" si="4"/>
        <v>0</v>
      </c>
      <c r="BF135" s="201">
        <f t="shared" si="5"/>
        <v>5358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4" t="s">
        <v>154</v>
      </c>
      <c r="BK135" s="201">
        <f t="shared" si="9"/>
        <v>5358</v>
      </c>
      <c r="BL135" s="14" t="s">
        <v>153</v>
      </c>
      <c r="BM135" s="200" t="s">
        <v>186</v>
      </c>
    </row>
    <row r="136" spans="1:65" s="12" customFormat="1" ht="22.9" customHeight="1">
      <c r="B136" s="174"/>
      <c r="C136" s="175"/>
      <c r="D136" s="176" t="s">
        <v>75</v>
      </c>
      <c r="E136" s="187" t="s">
        <v>166</v>
      </c>
      <c r="F136" s="187" t="s">
        <v>187</v>
      </c>
      <c r="G136" s="175"/>
      <c r="H136" s="175"/>
      <c r="I136" s="175"/>
      <c r="J136" s="188">
        <f>BK136</f>
        <v>4742.3999999999996</v>
      </c>
      <c r="K136" s="175"/>
      <c r="L136" s="179"/>
      <c r="M136" s="180"/>
      <c r="N136" s="181"/>
      <c r="O136" s="181"/>
      <c r="P136" s="182">
        <f>P137</f>
        <v>14.457600000000001</v>
      </c>
      <c r="Q136" s="181"/>
      <c r="R136" s="182">
        <f>R137</f>
        <v>221.5968</v>
      </c>
      <c r="S136" s="181"/>
      <c r="T136" s="183">
        <f>T137</f>
        <v>0</v>
      </c>
      <c r="AR136" s="184" t="s">
        <v>84</v>
      </c>
      <c r="AT136" s="185" t="s">
        <v>75</v>
      </c>
      <c r="AU136" s="185" t="s">
        <v>84</v>
      </c>
      <c r="AY136" s="184" t="s">
        <v>147</v>
      </c>
      <c r="BK136" s="186">
        <f>BK137</f>
        <v>4742.3999999999996</v>
      </c>
    </row>
    <row r="137" spans="1:65" s="2" customFormat="1" ht="37.9" customHeight="1">
      <c r="A137" s="28"/>
      <c r="B137" s="29"/>
      <c r="C137" s="189" t="s">
        <v>171</v>
      </c>
      <c r="D137" s="189" t="s">
        <v>149</v>
      </c>
      <c r="E137" s="190" t="s">
        <v>188</v>
      </c>
      <c r="F137" s="191" t="s">
        <v>189</v>
      </c>
      <c r="G137" s="192" t="s">
        <v>157</v>
      </c>
      <c r="H137" s="193">
        <v>480</v>
      </c>
      <c r="I137" s="194">
        <v>9.8800000000000008</v>
      </c>
      <c r="J137" s="194">
        <f>ROUND(I137*H137,2)</f>
        <v>4742.3999999999996</v>
      </c>
      <c r="K137" s="195"/>
      <c r="L137" s="33"/>
      <c r="M137" s="196" t="s">
        <v>1</v>
      </c>
      <c r="N137" s="197" t="s">
        <v>42</v>
      </c>
      <c r="O137" s="198">
        <v>3.0120000000000001E-2</v>
      </c>
      <c r="P137" s="198">
        <f>O137*H137</f>
        <v>14.457600000000001</v>
      </c>
      <c r="Q137" s="198">
        <v>0.46166000000000001</v>
      </c>
      <c r="R137" s="198">
        <f>Q137*H137</f>
        <v>221.5968</v>
      </c>
      <c r="S137" s="198">
        <v>0</v>
      </c>
      <c r="T137" s="19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153</v>
      </c>
      <c r="AT137" s="200" t="s">
        <v>149</v>
      </c>
      <c r="AU137" s="200" t="s">
        <v>154</v>
      </c>
      <c r="AY137" s="14" t="s">
        <v>147</v>
      </c>
      <c r="BE137" s="201">
        <f>IF(N137="základná",J137,0)</f>
        <v>0</v>
      </c>
      <c r="BF137" s="201">
        <f>IF(N137="znížená",J137,0)</f>
        <v>4742.3999999999996</v>
      </c>
      <c r="BG137" s="201">
        <f>IF(N137="zákl. prenesená",J137,0)</f>
        <v>0</v>
      </c>
      <c r="BH137" s="201">
        <f>IF(N137="zníž. prenesená",J137,0)</f>
        <v>0</v>
      </c>
      <c r="BI137" s="201">
        <f>IF(N137="nulová",J137,0)</f>
        <v>0</v>
      </c>
      <c r="BJ137" s="14" t="s">
        <v>154</v>
      </c>
      <c r="BK137" s="201">
        <f>ROUND(I137*H137,2)</f>
        <v>4742.3999999999996</v>
      </c>
      <c r="BL137" s="14" t="s">
        <v>153</v>
      </c>
      <c r="BM137" s="200" t="s">
        <v>190</v>
      </c>
    </row>
    <row r="138" spans="1:65" s="12" customFormat="1" ht="22.9" customHeight="1">
      <c r="B138" s="174"/>
      <c r="C138" s="175"/>
      <c r="D138" s="176" t="s">
        <v>75</v>
      </c>
      <c r="E138" s="187" t="s">
        <v>178</v>
      </c>
      <c r="F138" s="187" t="s">
        <v>191</v>
      </c>
      <c r="G138" s="175"/>
      <c r="H138" s="175"/>
      <c r="I138" s="175"/>
      <c r="J138" s="188">
        <f>BK138</f>
        <v>2341.5</v>
      </c>
      <c r="K138" s="175"/>
      <c r="L138" s="179"/>
      <c r="M138" s="180"/>
      <c r="N138" s="181"/>
      <c r="O138" s="181"/>
      <c r="P138" s="182">
        <f>P139</f>
        <v>89.7</v>
      </c>
      <c r="Q138" s="181"/>
      <c r="R138" s="182">
        <f>R139</f>
        <v>0</v>
      </c>
      <c r="S138" s="181"/>
      <c r="T138" s="183">
        <f>T139</f>
        <v>0</v>
      </c>
      <c r="AR138" s="184" t="s">
        <v>84</v>
      </c>
      <c r="AT138" s="185" t="s">
        <v>75</v>
      </c>
      <c r="AU138" s="185" t="s">
        <v>84</v>
      </c>
      <c r="AY138" s="184" t="s">
        <v>147</v>
      </c>
      <c r="BK138" s="186">
        <f>BK139</f>
        <v>2341.5</v>
      </c>
    </row>
    <row r="139" spans="1:65" s="2" customFormat="1" ht="24.2" customHeight="1">
      <c r="A139" s="28"/>
      <c r="B139" s="29"/>
      <c r="C139" s="189" t="s">
        <v>192</v>
      </c>
      <c r="D139" s="189" t="s">
        <v>149</v>
      </c>
      <c r="E139" s="190" t="s">
        <v>193</v>
      </c>
      <c r="F139" s="191" t="s">
        <v>194</v>
      </c>
      <c r="G139" s="192" t="s">
        <v>195</v>
      </c>
      <c r="H139" s="193">
        <v>150</v>
      </c>
      <c r="I139" s="194">
        <v>15.61</v>
      </c>
      <c r="J139" s="194">
        <f>ROUND(I139*H139,2)</f>
        <v>2341.5</v>
      </c>
      <c r="K139" s="195"/>
      <c r="L139" s="33"/>
      <c r="M139" s="196" t="s">
        <v>1</v>
      </c>
      <c r="N139" s="197" t="s">
        <v>42</v>
      </c>
      <c r="O139" s="198">
        <v>0.59799999999999998</v>
      </c>
      <c r="P139" s="198">
        <f>O139*H139</f>
        <v>89.7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153</v>
      </c>
      <c r="AT139" s="200" t="s">
        <v>149</v>
      </c>
      <c r="AU139" s="200" t="s">
        <v>154</v>
      </c>
      <c r="AY139" s="14" t="s">
        <v>147</v>
      </c>
      <c r="BE139" s="201">
        <f>IF(N139="základná",J139,0)</f>
        <v>0</v>
      </c>
      <c r="BF139" s="201">
        <f>IF(N139="znížená",J139,0)</f>
        <v>2341.5</v>
      </c>
      <c r="BG139" s="201">
        <f>IF(N139="zákl. prenesená",J139,0)</f>
        <v>0</v>
      </c>
      <c r="BH139" s="201">
        <f>IF(N139="zníž. prenesená",J139,0)</f>
        <v>0</v>
      </c>
      <c r="BI139" s="201">
        <f>IF(N139="nulová",J139,0)</f>
        <v>0</v>
      </c>
      <c r="BJ139" s="14" t="s">
        <v>154</v>
      </c>
      <c r="BK139" s="201">
        <f>ROUND(I139*H139,2)</f>
        <v>2341.5</v>
      </c>
      <c r="BL139" s="14" t="s">
        <v>153</v>
      </c>
      <c r="BM139" s="200" t="s">
        <v>196</v>
      </c>
    </row>
    <row r="140" spans="1:65" s="12" customFormat="1" ht="22.9" customHeight="1">
      <c r="B140" s="174"/>
      <c r="C140" s="175"/>
      <c r="D140" s="176" t="s">
        <v>75</v>
      </c>
      <c r="E140" s="187" t="s">
        <v>197</v>
      </c>
      <c r="F140" s="187" t="s">
        <v>198</v>
      </c>
      <c r="G140" s="175"/>
      <c r="H140" s="175"/>
      <c r="I140" s="175"/>
      <c r="J140" s="188">
        <f>BK140</f>
        <v>644.85</v>
      </c>
      <c r="K140" s="175"/>
      <c r="L140" s="179"/>
      <c r="M140" s="180"/>
      <c r="N140" s="181"/>
      <c r="O140" s="181"/>
      <c r="P140" s="182">
        <f>P141</f>
        <v>10.415059000000001</v>
      </c>
      <c r="Q140" s="181"/>
      <c r="R140" s="182">
        <f>R141</f>
        <v>0</v>
      </c>
      <c r="S140" s="181"/>
      <c r="T140" s="183">
        <f>T141</f>
        <v>0</v>
      </c>
      <c r="AR140" s="184" t="s">
        <v>84</v>
      </c>
      <c r="AT140" s="185" t="s">
        <v>75</v>
      </c>
      <c r="AU140" s="185" t="s">
        <v>84</v>
      </c>
      <c r="AY140" s="184" t="s">
        <v>147</v>
      </c>
      <c r="BK140" s="186">
        <f>BK141</f>
        <v>644.85</v>
      </c>
    </row>
    <row r="141" spans="1:65" s="2" customFormat="1" ht="33" customHeight="1">
      <c r="A141" s="28"/>
      <c r="B141" s="29"/>
      <c r="C141" s="189" t="s">
        <v>116</v>
      </c>
      <c r="D141" s="189" t="s">
        <v>149</v>
      </c>
      <c r="E141" s="190" t="s">
        <v>199</v>
      </c>
      <c r="F141" s="191" t="s">
        <v>200</v>
      </c>
      <c r="G141" s="192" t="s">
        <v>195</v>
      </c>
      <c r="H141" s="193">
        <v>221.59700000000001</v>
      </c>
      <c r="I141" s="194">
        <v>2.91</v>
      </c>
      <c r="J141" s="194">
        <f>ROUND(I141*H141,2)</f>
        <v>644.85</v>
      </c>
      <c r="K141" s="195"/>
      <c r="L141" s="33"/>
      <c r="M141" s="196" t="s">
        <v>1</v>
      </c>
      <c r="N141" s="197" t="s">
        <v>42</v>
      </c>
      <c r="O141" s="198">
        <v>4.7E-2</v>
      </c>
      <c r="P141" s="198">
        <f>O141*H141</f>
        <v>10.415059000000001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153</v>
      </c>
      <c r="AT141" s="200" t="s">
        <v>149</v>
      </c>
      <c r="AU141" s="200" t="s">
        <v>154</v>
      </c>
      <c r="AY141" s="14" t="s">
        <v>147</v>
      </c>
      <c r="BE141" s="201">
        <f>IF(N141="základná",J141,0)</f>
        <v>0</v>
      </c>
      <c r="BF141" s="201">
        <f>IF(N141="znížená",J141,0)</f>
        <v>644.85</v>
      </c>
      <c r="BG141" s="201">
        <f>IF(N141="zákl. prenesená",J141,0)</f>
        <v>0</v>
      </c>
      <c r="BH141" s="201">
        <f>IF(N141="zníž. prenesená",J141,0)</f>
        <v>0</v>
      </c>
      <c r="BI141" s="201">
        <f>IF(N141="nulová",J141,0)</f>
        <v>0</v>
      </c>
      <c r="BJ141" s="14" t="s">
        <v>154</v>
      </c>
      <c r="BK141" s="201">
        <f>ROUND(I141*H141,2)</f>
        <v>644.85</v>
      </c>
      <c r="BL141" s="14" t="s">
        <v>153</v>
      </c>
      <c r="BM141" s="200" t="s">
        <v>201</v>
      </c>
    </row>
    <row r="142" spans="1:65" s="12" customFormat="1" ht="22.9" customHeight="1">
      <c r="B142" s="174"/>
      <c r="C142" s="175"/>
      <c r="D142" s="176" t="s">
        <v>75</v>
      </c>
      <c r="E142" s="187" t="s">
        <v>162</v>
      </c>
      <c r="F142" s="187" t="s">
        <v>202</v>
      </c>
      <c r="G142" s="175"/>
      <c r="H142" s="175"/>
      <c r="I142" s="175"/>
      <c r="J142" s="188">
        <f>BK142</f>
        <v>1350</v>
      </c>
      <c r="K142" s="175"/>
      <c r="L142" s="179"/>
      <c r="M142" s="180"/>
      <c r="N142" s="181"/>
      <c r="O142" s="181"/>
      <c r="P142" s="182">
        <f>P143</f>
        <v>0</v>
      </c>
      <c r="Q142" s="181"/>
      <c r="R142" s="182">
        <f>R143</f>
        <v>0</v>
      </c>
      <c r="S142" s="181"/>
      <c r="T142" s="183">
        <f>T143</f>
        <v>0</v>
      </c>
      <c r="AR142" s="184" t="s">
        <v>84</v>
      </c>
      <c r="AT142" s="185" t="s">
        <v>75</v>
      </c>
      <c r="AU142" s="185" t="s">
        <v>84</v>
      </c>
      <c r="AY142" s="184" t="s">
        <v>147</v>
      </c>
      <c r="BK142" s="186">
        <f>BK143</f>
        <v>1350</v>
      </c>
    </row>
    <row r="143" spans="1:65" s="2" customFormat="1" ht="21.75" customHeight="1">
      <c r="A143" s="28"/>
      <c r="B143" s="29"/>
      <c r="C143" s="189" t="s">
        <v>203</v>
      </c>
      <c r="D143" s="189" t="s">
        <v>149</v>
      </c>
      <c r="E143" s="190" t="s">
        <v>204</v>
      </c>
      <c r="F143" s="191" t="s">
        <v>205</v>
      </c>
      <c r="G143" s="192" t="s">
        <v>206</v>
      </c>
      <c r="H143" s="193">
        <v>1</v>
      </c>
      <c r="I143" s="194">
        <v>1350</v>
      </c>
      <c r="J143" s="194">
        <f>ROUND(I143*H143,2)</f>
        <v>1350</v>
      </c>
      <c r="K143" s="195"/>
      <c r="L143" s="33"/>
      <c r="M143" s="202" t="s">
        <v>1</v>
      </c>
      <c r="N143" s="203" t="s">
        <v>42</v>
      </c>
      <c r="O143" s="204">
        <v>0</v>
      </c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153</v>
      </c>
      <c r="AT143" s="200" t="s">
        <v>149</v>
      </c>
      <c r="AU143" s="200" t="s">
        <v>154</v>
      </c>
      <c r="AY143" s="14" t="s">
        <v>147</v>
      </c>
      <c r="BE143" s="201">
        <f>IF(N143="základná",J143,0)</f>
        <v>0</v>
      </c>
      <c r="BF143" s="201">
        <f>IF(N143="znížená",J143,0)</f>
        <v>1350</v>
      </c>
      <c r="BG143" s="201">
        <f>IF(N143="zákl. prenesená",J143,0)</f>
        <v>0</v>
      </c>
      <c r="BH143" s="201">
        <f>IF(N143="zníž. prenesená",J143,0)</f>
        <v>0</v>
      </c>
      <c r="BI143" s="201">
        <f>IF(N143="nulová",J143,0)</f>
        <v>0</v>
      </c>
      <c r="BJ143" s="14" t="s">
        <v>154</v>
      </c>
      <c r="BK143" s="201">
        <f>ROUND(I143*H143,2)</f>
        <v>1350</v>
      </c>
      <c r="BL143" s="14" t="s">
        <v>153</v>
      </c>
      <c r="BM143" s="200" t="s">
        <v>207</v>
      </c>
    </row>
    <row r="144" spans="1:65" s="2" customFormat="1" ht="6.95" customHeight="1">
      <c r="A144" s="28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33"/>
      <c r="M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</row>
  </sheetData>
  <sheetProtection algorithmName="SHA-512" hashValue="lX6z+2yMpOTn6XDStbvE0deGgRrgDphj7RZQwMZBbMhZ4aY+OpRTHVKAtlt615hL3RyeOgb9yEbvKMpzv/fqyA==" saltValue="oGNK7gMWb2P7W1ZtCEHE+MN3I183Fh2E3zsshm+I9qg8Nm34LFXAhRWsF6fvMBqCC7EevnmUXNlbOvlSeCSf0w==" spinCount="100000" sheet="1" objects="1" scenarios="1" formatColumns="0" formatRows="0" autoFilter="0"/>
  <autoFilter ref="C121:K143" xr:uid="{00000000-0009-0000-0000-000001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208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ROUND(J123, 2)</f>
        <v>297787.17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ROUND((SUM(BE123:BE158)),  2)</f>
        <v>0</v>
      </c>
      <c r="G33" s="124"/>
      <c r="H33" s="124"/>
      <c r="I33" s="125">
        <v>0.2</v>
      </c>
      <c r="J33" s="123">
        <f>ROUND(((SUM(BE123:BE158))*I33),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ROUND((SUM(BF123:BF158)),  2)</f>
        <v>297787.17</v>
      </c>
      <c r="G34" s="28"/>
      <c r="H34" s="28"/>
      <c r="I34" s="127">
        <v>0.2</v>
      </c>
      <c r="J34" s="126">
        <f>ROUND(((SUM(BF123:BF158))*I34),  2)</f>
        <v>59557.43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ROUND((SUM(BG123:BG158)),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ROUND((SUM(BH123:BH158)),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ROUND((SUM(BI123:BI158)),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357344.6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02 - SO02 Komunikácie a spevnené plochy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J123</f>
        <v>297787.17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J124</f>
        <v>297787.17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128</v>
      </c>
      <c r="E98" s="159"/>
      <c r="F98" s="159"/>
      <c r="G98" s="159"/>
      <c r="H98" s="159"/>
      <c r="I98" s="159"/>
      <c r="J98" s="160">
        <f>J125</f>
        <v>13671.429999999998</v>
      </c>
      <c r="K98" s="157"/>
      <c r="L98" s="161"/>
    </row>
    <row r="99" spans="1:31" s="10" customFormat="1" ht="19.899999999999999" hidden="1" customHeight="1">
      <c r="B99" s="156"/>
      <c r="C99" s="157"/>
      <c r="D99" s="158" t="s">
        <v>209</v>
      </c>
      <c r="E99" s="159"/>
      <c r="F99" s="159"/>
      <c r="G99" s="159"/>
      <c r="H99" s="159"/>
      <c r="I99" s="159"/>
      <c r="J99" s="160">
        <f>J130</f>
        <v>53699.95</v>
      </c>
      <c r="K99" s="157"/>
      <c r="L99" s="161"/>
    </row>
    <row r="100" spans="1:31" s="10" customFormat="1" ht="19.899999999999999" hidden="1" customHeight="1">
      <c r="B100" s="156"/>
      <c r="C100" s="157"/>
      <c r="D100" s="158" t="s">
        <v>210</v>
      </c>
      <c r="E100" s="159"/>
      <c r="F100" s="159"/>
      <c r="G100" s="159"/>
      <c r="H100" s="159"/>
      <c r="I100" s="159"/>
      <c r="J100" s="160">
        <f>J141</f>
        <v>36445.07</v>
      </c>
      <c r="K100" s="157"/>
      <c r="L100" s="161"/>
    </row>
    <row r="101" spans="1:31" s="10" customFormat="1" ht="19.899999999999999" hidden="1" customHeight="1">
      <c r="B101" s="156"/>
      <c r="C101" s="157"/>
      <c r="D101" s="158" t="s">
        <v>129</v>
      </c>
      <c r="E101" s="159"/>
      <c r="F101" s="159"/>
      <c r="G101" s="159"/>
      <c r="H101" s="159"/>
      <c r="I101" s="159"/>
      <c r="J101" s="160">
        <f>J145</f>
        <v>178159.18</v>
      </c>
      <c r="K101" s="157"/>
      <c r="L101" s="161"/>
    </row>
    <row r="102" spans="1:31" s="10" customFormat="1" ht="19.899999999999999" hidden="1" customHeight="1">
      <c r="B102" s="156"/>
      <c r="C102" s="157"/>
      <c r="D102" s="158" t="s">
        <v>130</v>
      </c>
      <c r="E102" s="159"/>
      <c r="F102" s="159"/>
      <c r="G102" s="159"/>
      <c r="H102" s="159"/>
      <c r="I102" s="159"/>
      <c r="J102" s="160">
        <f>J152</f>
        <v>5928.38</v>
      </c>
      <c r="K102" s="157"/>
      <c r="L102" s="161"/>
    </row>
    <row r="103" spans="1:31" s="10" customFormat="1" ht="19.899999999999999" hidden="1" customHeight="1">
      <c r="B103" s="156"/>
      <c r="C103" s="157"/>
      <c r="D103" s="158" t="s">
        <v>131</v>
      </c>
      <c r="E103" s="159"/>
      <c r="F103" s="159"/>
      <c r="G103" s="159"/>
      <c r="H103" s="159"/>
      <c r="I103" s="159"/>
      <c r="J103" s="160">
        <f>J157</f>
        <v>9883.16</v>
      </c>
      <c r="K103" s="157"/>
      <c r="L103" s="161"/>
    </row>
    <row r="104" spans="1:31" s="2" customFormat="1" ht="21.75" hidden="1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hidden="1" customHeight="1">
      <c r="A105" s="28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9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ht="11.25" hidden="1"/>
    <row r="107" spans="1:31" ht="11.25" hidden="1"/>
    <row r="108" spans="1:31" ht="11.25" hidden="1"/>
    <row r="109" spans="1:31" s="2" customFormat="1" ht="6.95" customHeight="1">
      <c r="A109" s="28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20" t="s">
        <v>133</v>
      </c>
      <c r="D110" s="30"/>
      <c r="E110" s="30"/>
      <c r="F110" s="30"/>
      <c r="G110" s="30"/>
      <c r="H110" s="30"/>
      <c r="I110" s="30"/>
      <c r="J110" s="30"/>
      <c r="K110" s="30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13</v>
      </c>
      <c r="D112" s="30"/>
      <c r="E112" s="30"/>
      <c r="F112" s="30"/>
      <c r="G112" s="30"/>
      <c r="H112" s="30"/>
      <c r="I112" s="30"/>
      <c r="J112" s="30"/>
      <c r="K112" s="30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30"/>
      <c r="D113" s="30"/>
      <c r="E113" s="262" t="str">
        <f>E7</f>
        <v>Zberný dvor obce Chtelnica</v>
      </c>
      <c r="F113" s="263"/>
      <c r="G113" s="263"/>
      <c r="H113" s="263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120</v>
      </c>
      <c r="D114" s="30"/>
      <c r="E114" s="30"/>
      <c r="F114" s="30"/>
      <c r="G114" s="30"/>
      <c r="H114" s="30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30"/>
      <c r="D115" s="30"/>
      <c r="E115" s="222" t="str">
        <f>E9</f>
        <v>02 - SO02 Komunikácie a spevnené plochy</v>
      </c>
      <c r="F115" s="264"/>
      <c r="G115" s="264"/>
      <c r="H115" s="264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17</v>
      </c>
      <c r="D117" s="30"/>
      <c r="E117" s="30"/>
      <c r="F117" s="23" t="str">
        <f>F12</f>
        <v>Chtelnica</v>
      </c>
      <c r="G117" s="30"/>
      <c r="H117" s="30"/>
      <c r="I117" s="25" t="s">
        <v>19</v>
      </c>
      <c r="J117" s="64" t="str">
        <f>IF(J12="","",J12)</f>
        <v>5. 10. 2022</v>
      </c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21</v>
      </c>
      <c r="D119" s="30"/>
      <c r="E119" s="30"/>
      <c r="F119" s="23" t="str">
        <f>E15</f>
        <v>Obec Chtelnica</v>
      </c>
      <c r="G119" s="30"/>
      <c r="H119" s="30"/>
      <c r="I119" s="25" t="s">
        <v>30</v>
      </c>
      <c r="J119" s="26" t="str">
        <f>E21</f>
        <v xml:space="preserve"> </v>
      </c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26</v>
      </c>
      <c r="D120" s="30"/>
      <c r="E120" s="30"/>
      <c r="F120" s="23" t="str">
        <f>IF(E18="","",E18)</f>
        <v>INVEX, spol. s r.o.</v>
      </c>
      <c r="G120" s="30"/>
      <c r="H120" s="30"/>
      <c r="I120" s="25" t="s">
        <v>33</v>
      </c>
      <c r="J120" s="26" t="str">
        <f>E24</f>
        <v>Ing.Brestovanská</v>
      </c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62"/>
      <c r="B122" s="163"/>
      <c r="C122" s="164" t="s">
        <v>134</v>
      </c>
      <c r="D122" s="165" t="s">
        <v>61</v>
      </c>
      <c r="E122" s="165" t="s">
        <v>57</v>
      </c>
      <c r="F122" s="165" t="s">
        <v>58</v>
      </c>
      <c r="G122" s="165" t="s">
        <v>135</v>
      </c>
      <c r="H122" s="165" t="s">
        <v>136</v>
      </c>
      <c r="I122" s="165" t="s">
        <v>137</v>
      </c>
      <c r="J122" s="166" t="s">
        <v>124</v>
      </c>
      <c r="K122" s="167" t="s">
        <v>138</v>
      </c>
      <c r="L122" s="168"/>
      <c r="M122" s="73" t="s">
        <v>1</v>
      </c>
      <c r="N122" s="74" t="s">
        <v>40</v>
      </c>
      <c r="O122" s="74" t="s">
        <v>139</v>
      </c>
      <c r="P122" s="74" t="s">
        <v>140</v>
      </c>
      <c r="Q122" s="74" t="s">
        <v>141</v>
      </c>
      <c r="R122" s="74" t="s">
        <v>142</v>
      </c>
      <c r="S122" s="74" t="s">
        <v>143</v>
      </c>
      <c r="T122" s="75" t="s">
        <v>144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pans="1:65" s="2" customFormat="1" ht="22.9" customHeight="1">
      <c r="A123" s="28"/>
      <c r="B123" s="29"/>
      <c r="C123" s="80" t="s">
        <v>125</v>
      </c>
      <c r="D123" s="30"/>
      <c r="E123" s="30"/>
      <c r="F123" s="30"/>
      <c r="G123" s="30"/>
      <c r="H123" s="30"/>
      <c r="I123" s="30"/>
      <c r="J123" s="169">
        <f>BK123</f>
        <v>297787.17</v>
      </c>
      <c r="K123" s="30"/>
      <c r="L123" s="33"/>
      <c r="M123" s="76"/>
      <c r="N123" s="170"/>
      <c r="O123" s="77"/>
      <c r="P123" s="171">
        <f>P124</f>
        <v>3861.0887520000001</v>
      </c>
      <c r="Q123" s="77"/>
      <c r="R123" s="171">
        <f>R124</f>
        <v>4220.3662808910303</v>
      </c>
      <c r="S123" s="77"/>
      <c r="T123" s="172">
        <f>T124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4" t="s">
        <v>75</v>
      </c>
      <c r="AU123" s="14" t="s">
        <v>126</v>
      </c>
      <c r="BK123" s="173">
        <f>BK124</f>
        <v>297787.17</v>
      </c>
    </row>
    <row r="124" spans="1:65" s="12" customFormat="1" ht="25.9" customHeight="1">
      <c r="B124" s="174"/>
      <c r="C124" s="175"/>
      <c r="D124" s="176" t="s">
        <v>75</v>
      </c>
      <c r="E124" s="177" t="s">
        <v>145</v>
      </c>
      <c r="F124" s="177" t="s">
        <v>146</v>
      </c>
      <c r="G124" s="175"/>
      <c r="H124" s="175"/>
      <c r="I124" s="175"/>
      <c r="J124" s="178">
        <f>BK124</f>
        <v>297787.17</v>
      </c>
      <c r="K124" s="175"/>
      <c r="L124" s="179"/>
      <c r="M124" s="180"/>
      <c r="N124" s="181"/>
      <c r="O124" s="181"/>
      <c r="P124" s="182">
        <f>P125+P130+P141+P145+P152+P157</f>
        <v>3861.0887520000001</v>
      </c>
      <c r="Q124" s="181"/>
      <c r="R124" s="182">
        <f>R125+R130+R141+R145+R152+R157</f>
        <v>4220.3662808910303</v>
      </c>
      <c r="S124" s="181"/>
      <c r="T124" s="183">
        <f>T125+T130+T141+T145+T152+T157</f>
        <v>0</v>
      </c>
      <c r="AR124" s="184" t="s">
        <v>84</v>
      </c>
      <c r="AT124" s="185" t="s">
        <v>75</v>
      </c>
      <c r="AU124" s="185" t="s">
        <v>76</v>
      </c>
      <c r="AY124" s="184" t="s">
        <v>147</v>
      </c>
      <c r="BK124" s="186">
        <f>BK125+BK130+BK141+BK145+BK152+BK157</f>
        <v>297787.17</v>
      </c>
    </row>
    <row r="125" spans="1:65" s="12" customFormat="1" ht="22.9" customHeight="1">
      <c r="B125" s="174"/>
      <c r="C125" s="175"/>
      <c r="D125" s="176" t="s">
        <v>75</v>
      </c>
      <c r="E125" s="187" t="s">
        <v>84</v>
      </c>
      <c r="F125" s="187" t="s">
        <v>148</v>
      </c>
      <c r="G125" s="175"/>
      <c r="H125" s="175"/>
      <c r="I125" s="175"/>
      <c r="J125" s="188">
        <f>BK125</f>
        <v>13671.429999999998</v>
      </c>
      <c r="K125" s="175"/>
      <c r="L125" s="179"/>
      <c r="M125" s="180"/>
      <c r="N125" s="181"/>
      <c r="O125" s="181"/>
      <c r="P125" s="182">
        <f>SUM(P126:P129)</f>
        <v>386.57738000000001</v>
      </c>
      <c r="Q125" s="181"/>
      <c r="R125" s="182">
        <f>SUM(R126:R129)</f>
        <v>0</v>
      </c>
      <c r="S125" s="181"/>
      <c r="T125" s="183">
        <f>SUM(T126:T129)</f>
        <v>0</v>
      </c>
      <c r="AR125" s="184" t="s">
        <v>84</v>
      </c>
      <c r="AT125" s="185" t="s">
        <v>75</v>
      </c>
      <c r="AU125" s="185" t="s">
        <v>84</v>
      </c>
      <c r="AY125" s="184" t="s">
        <v>147</v>
      </c>
      <c r="BK125" s="186">
        <f>SUM(BK126:BK129)</f>
        <v>13671.429999999998</v>
      </c>
    </row>
    <row r="126" spans="1:65" s="2" customFormat="1" ht="24.2" customHeight="1">
      <c r="A126" s="28"/>
      <c r="B126" s="29"/>
      <c r="C126" s="189" t="s">
        <v>84</v>
      </c>
      <c r="D126" s="189" t="s">
        <v>149</v>
      </c>
      <c r="E126" s="190" t="s">
        <v>211</v>
      </c>
      <c r="F126" s="191" t="s">
        <v>212</v>
      </c>
      <c r="G126" s="192" t="s">
        <v>161</v>
      </c>
      <c r="H126" s="193">
        <v>2359.8000000000002</v>
      </c>
      <c r="I126" s="194">
        <v>2.72</v>
      </c>
      <c r="J126" s="194">
        <f>ROUND(I126*H126,2)</f>
        <v>6418.66</v>
      </c>
      <c r="K126" s="195"/>
      <c r="L126" s="33"/>
      <c r="M126" s="196" t="s">
        <v>1</v>
      </c>
      <c r="N126" s="197" t="s">
        <v>42</v>
      </c>
      <c r="O126" s="198">
        <v>0.108</v>
      </c>
      <c r="P126" s="198">
        <f>O126*H126</f>
        <v>254.85840000000002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200" t="s">
        <v>153</v>
      </c>
      <c r="AT126" s="200" t="s">
        <v>149</v>
      </c>
      <c r="AU126" s="200" t="s">
        <v>154</v>
      </c>
      <c r="AY126" s="14" t="s">
        <v>147</v>
      </c>
      <c r="BE126" s="201">
        <f>IF(N126="základná",J126,0)</f>
        <v>0</v>
      </c>
      <c r="BF126" s="201">
        <f>IF(N126="znížená",J126,0)</f>
        <v>6418.66</v>
      </c>
      <c r="BG126" s="201">
        <f>IF(N126="zákl. prenesená",J126,0)</f>
        <v>0</v>
      </c>
      <c r="BH126" s="201">
        <f>IF(N126="zníž. prenesená",J126,0)</f>
        <v>0</v>
      </c>
      <c r="BI126" s="201">
        <f>IF(N126="nulová",J126,0)</f>
        <v>0</v>
      </c>
      <c r="BJ126" s="14" t="s">
        <v>154</v>
      </c>
      <c r="BK126" s="201">
        <f>ROUND(I126*H126,2)</f>
        <v>6418.66</v>
      </c>
      <c r="BL126" s="14" t="s">
        <v>153</v>
      </c>
      <c r="BM126" s="200" t="s">
        <v>154</v>
      </c>
    </row>
    <row r="127" spans="1:65" s="2" customFormat="1" ht="37.9" customHeight="1">
      <c r="A127" s="28"/>
      <c r="B127" s="29"/>
      <c r="C127" s="189" t="s">
        <v>154</v>
      </c>
      <c r="D127" s="189" t="s">
        <v>149</v>
      </c>
      <c r="E127" s="190" t="s">
        <v>169</v>
      </c>
      <c r="F127" s="191" t="s">
        <v>170</v>
      </c>
      <c r="G127" s="192" t="s">
        <v>161</v>
      </c>
      <c r="H127" s="193">
        <v>2359.8000000000002</v>
      </c>
      <c r="I127" s="194">
        <v>1.45</v>
      </c>
      <c r="J127" s="194">
        <f>ROUND(I127*H127,2)</f>
        <v>3421.71</v>
      </c>
      <c r="K127" s="195"/>
      <c r="L127" s="33"/>
      <c r="M127" s="196" t="s">
        <v>1</v>
      </c>
      <c r="N127" s="197" t="s">
        <v>42</v>
      </c>
      <c r="O127" s="198">
        <v>1.8100000000000002E-2</v>
      </c>
      <c r="P127" s="198">
        <f>O127*H127</f>
        <v>42.71238000000001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200" t="s">
        <v>153</v>
      </c>
      <c r="AT127" s="200" t="s">
        <v>149</v>
      </c>
      <c r="AU127" s="200" t="s">
        <v>154</v>
      </c>
      <c r="AY127" s="14" t="s">
        <v>147</v>
      </c>
      <c r="BE127" s="201">
        <f>IF(N127="základná",J127,0)</f>
        <v>0</v>
      </c>
      <c r="BF127" s="201">
        <f>IF(N127="znížená",J127,0)</f>
        <v>3421.71</v>
      </c>
      <c r="BG127" s="201">
        <f>IF(N127="zákl. prenesená",J127,0)</f>
        <v>0</v>
      </c>
      <c r="BH127" s="201">
        <f>IF(N127="zníž. prenesená",J127,0)</f>
        <v>0</v>
      </c>
      <c r="BI127" s="201">
        <f>IF(N127="nulová",J127,0)</f>
        <v>0</v>
      </c>
      <c r="BJ127" s="14" t="s">
        <v>154</v>
      </c>
      <c r="BK127" s="201">
        <f>ROUND(I127*H127,2)</f>
        <v>3421.71</v>
      </c>
      <c r="BL127" s="14" t="s">
        <v>153</v>
      </c>
      <c r="BM127" s="200" t="s">
        <v>153</v>
      </c>
    </row>
    <row r="128" spans="1:65" s="2" customFormat="1" ht="21.75" customHeight="1">
      <c r="A128" s="28"/>
      <c r="B128" s="29"/>
      <c r="C128" s="189" t="s">
        <v>158</v>
      </c>
      <c r="D128" s="189" t="s">
        <v>149</v>
      </c>
      <c r="E128" s="190" t="s">
        <v>213</v>
      </c>
      <c r="F128" s="191" t="s">
        <v>214</v>
      </c>
      <c r="G128" s="192" t="s">
        <v>161</v>
      </c>
      <c r="H128" s="193">
        <v>2359.8000000000002</v>
      </c>
      <c r="I128" s="194">
        <v>0.72</v>
      </c>
      <c r="J128" s="194">
        <f>ROUND(I128*H128,2)</f>
        <v>1699.06</v>
      </c>
      <c r="K128" s="195"/>
      <c r="L128" s="33"/>
      <c r="M128" s="196" t="s">
        <v>1</v>
      </c>
      <c r="N128" s="197" t="s">
        <v>42</v>
      </c>
      <c r="O128" s="198">
        <v>7.0000000000000001E-3</v>
      </c>
      <c r="P128" s="198">
        <f>O128*H128</f>
        <v>16.518600000000003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200" t="s">
        <v>153</v>
      </c>
      <c r="AT128" s="200" t="s">
        <v>149</v>
      </c>
      <c r="AU128" s="200" t="s">
        <v>154</v>
      </c>
      <c r="AY128" s="14" t="s">
        <v>147</v>
      </c>
      <c r="BE128" s="201">
        <f>IF(N128="základná",J128,0)</f>
        <v>0</v>
      </c>
      <c r="BF128" s="201">
        <f>IF(N128="znížená",J128,0)</f>
        <v>1699.06</v>
      </c>
      <c r="BG128" s="201">
        <f>IF(N128="zákl. prenesená",J128,0)</f>
        <v>0</v>
      </c>
      <c r="BH128" s="201">
        <f>IF(N128="zníž. prenesená",J128,0)</f>
        <v>0</v>
      </c>
      <c r="BI128" s="201">
        <f>IF(N128="nulová",J128,0)</f>
        <v>0</v>
      </c>
      <c r="BJ128" s="14" t="s">
        <v>154</v>
      </c>
      <c r="BK128" s="201">
        <f>ROUND(I128*H128,2)</f>
        <v>1699.06</v>
      </c>
      <c r="BL128" s="14" t="s">
        <v>153</v>
      </c>
      <c r="BM128" s="200" t="s">
        <v>162</v>
      </c>
    </row>
    <row r="129" spans="1:65" s="2" customFormat="1" ht="21.75" customHeight="1">
      <c r="A129" s="28"/>
      <c r="B129" s="29"/>
      <c r="C129" s="189" t="s">
        <v>153</v>
      </c>
      <c r="D129" s="189" t="s">
        <v>149</v>
      </c>
      <c r="E129" s="190" t="s">
        <v>215</v>
      </c>
      <c r="F129" s="191" t="s">
        <v>216</v>
      </c>
      <c r="G129" s="192" t="s">
        <v>157</v>
      </c>
      <c r="H129" s="193">
        <v>4264</v>
      </c>
      <c r="I129" s="194">
        <v>0.5</v>
      </c>
      <c r="J129" s="194">
        <f>ROUND(I129*H129,2)</f>
        <v>2132</v>
      </c>
      <c r="K129" s="195"/>
      <c r="L129" s="33"/>
      <c r="M129" s="196" t="s">
        <v>1</v>
      </c>
      <c r="N129" s="197" t="s">
        <v>42</v>
      </c>
      <c r="O129" s="198">
        <v>1.7000000000000001E-2</v>
      </c>
      <c r="P129" s="198">
        <f>O129*H129</f>
        <v>72.488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0" t="s">
        <v>153</v>
      </c>
      <c r="AT129" s="200" t="s">
        <v>149</v>
      </c>
      <c r="AU129" s="200" t="s">
        <v>154</v>
      </c>
      <c r="AY129" s="14" t="s">
        <v>147</v>
      </c>
      <c r="BE129" s="201">
        <f>IF(N129="základná",J129,0)</f>
        <v>0</v>
      </c>
      <c r="BF129" s="201">
        <f>IF(N129="znížená",J129,0)</f>
        <v>2132</v>
      </c>
      <c r="BG129" s="201">
        <f>IF(N129="zákl. prenesená",J129,0)</f>
        <v>0</v>
      </c>
      <c r="BH129" s="201">
        <f>IF(N129="zníž. prenesená",J129,0)</f>
        <v>0</v>
      </c>
      <c r="BI129" s="201">
        <f>IF(N129="nulová",J129,0)</f>
        <v>0</v>
      </c>
      <c r="BJ129" s="14" t="s">
        <v>154</v>
      </c>
      <c r="BK129" s="201">
        <f>ROUND(I129*H129,2)</f>
        <v>2132</v>
      </c>
      <c r="BL129" s="14" t="s">
        <v>153</v>
      </c>
      <c r="BM129" s="200" t="s">
        <v>165</v>
      </c>
    </row>
    <row r="130" spans="1:65" s="12" customFormat="1" ht="22.9" customHeight="1">
      <c r="B130" s="174"/>
      <c r="C130" s="175"/>
      <c r="D130" s="176" t="s">
        <v>75</v>
      </c>
      <c r="E130" s="187" t="s">
        <v>154</v>
      </c>
      <c r="F130" s="187" t="s">
        <v>217</v>
      </c>
      <c r="G130" s="175"/>
      <c r="H130" s="175"/>
      <c r="I130" s="175"/>
      <c r="J130" s="188">
        <f>BK130</f>
        <v>53699.95</v>
      </c>
      <c r="K130" s="175"/>
      <c r="L130" s="179"/>
      <c r="M130" s="180"/>
      <c r="N130" s="181"/>
      <c r="O130" s="181"/>
      <c r="P130" s="182">
        <f>SUM(P131:P140)</f>
        <v>1459.8391919999999</v>
      </c>
      <c r="Q130" s="181"/>
      <c r="R130" s="182">
        <f>SUM(R131:R140)</f>
        <v>93.516049087029984</v>
      </c>
      <c r="S130" s="181"/>
      <c r="T130" s="183">
        <f>SUM(T131:T140)</f>
        <v>0</v>
      </c>
      <c r="AR130" s="184" t="s">
        <v>84</v>
      </c>
      <c r="AT130" s="185" t="s">
        <v>75</v>
      </c>
      <c r="AU130" s="185" t="s">
        <v>84</v>
      </c>
      <c r="AY130" s="184" t="s">
        <v>147</v>
      </c>
      <c r="BK130" s="186">
        <f>SUM(BK131:BK140)</f>
        <v>53699.95</v>
      </c>
    </row>
    <row r="131" spans="1:65" s="2" customFormat="1" ht="21.75" customHeight="1">
      <c r="A131" s="28"/>
      <c r="B131" s="29"/>
      <c r="C131" s="189" t="s">
        <v>166</v>
      </c>
      <c r="D131" s="189" t="s">
        <v>149</v>
      </c>
      <c r="E131" s="190" t="s">
        <v>218</v>
      </c>
      <c r="F131" s="191" t="s">
        <v>219</v>
      </c>
      <c r="G131" s="192" t="s">
        <v>157</v>
      </c>
      <c r="H131" s="193">
        <v>316.8</v>
      </c>
      <c r="I131" s="194">
        <v>15.34</v>
      </c>
      <c r="J131" s="194">
        <f t="shared" ref="J131:J140" si="0">ROUND(I131*H131,2)</f>
        <v>4859.71</v>
      </c>
      <c r="K131" s="195"/>
      <c r="L131" s="33"/>
      <c r="M131" s="196" t="s">
        <v>1</v>
      </c>
      <c r="N131" s="197" t="s">
        <v>42</v>
      </c>
      <c r="O131" s="198">
        <v>0.61770999999999998</v>
      </c>
      <c r="P131" s="198">
        <f t="shared" ref="P131:P140" si="1">O131*H131</f>
        <v>195.690528</v>
      </c>
      <c r="Q131" s="198">
        <v>2.204E-6</v>
      </c>
      <c r="R131" s="198">
        <f t="shared" ref="R131:R140" si="2">Q131*H131</f>
        <v>6.9822720000000001E-4</v>
      </c>
      <c r="S131" s="198">
        <v>0</v>
      </c>
      <c r="T131" s="199">
        <f t="shared" ref="T131:T140" si="3"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0" t="s">
        <v>153</v>
      </c>
      <c r="AT131" s="200" t="s">
        <v>149</v>
      </c>
      <c r="AU131" s="200" t="s">
        <v>154</v>
      </c>
      <c r="AY131" s="14" t="s">
        <v>147</v>
      </c>
      <c r="BE131" s="201">
        <f t="shared" ref="BE131:BE140" si="4">IF(N131="základná",J131,0)</f>
        <v>0</v>
      </c>
      <c r="BF131" s="201">
        <f t="shared" ref="BF131:BF140" si="5">IF(N131="znížená",J131,0)</f>
        <v>4859.71</v>
      </c>
      <c r="BG131" s="201">
        <f t="shared" ref="BG131:BG140" si="6">IF(N131="zákl. prenesená",J131,0)</f>
        <v>0</v>
      </c>
      <c r="BH131" s="201">
        <f t="shared" ref="BH131:BH140" si="7">IF(N131="zníž. prenesená",J131,0)</f>
        <v>0</v>
      </c>
      <c r="BI131" s="201">
        <f t="shared" ref="BI131:BI140" si="8">IF(N131="nulová",J131,0)</f>
        <v>0</v>
      </c>
      <c r="BJ131" s="14" t="s">
        <v>154</v>
      </c>
      <c r="BK131" s="201">
        <f t="shared" ref="BK131:BK140" si="9">ROUND(I131*H131,2)</f>
        <v>4859.71</v>
      </c>
      <c r="BL131" s="14" t="s">
        <v>153</v>
      </c>
      <c r="BM131" s="200" t="s">
        <v>110</v>
      </c>
    </row>
    <row r="132" spans="1:65" s="2" customFormat="1" ht="24.2" customHeight="1">
      <c r="A132" s="28"/>
      <c r="B132" s="29"/>
      <c r="C132" s="189" t="s">
        <v>162</v>
      </c>
      <c r="D132" s="189" t="s">
        <v>149</v>
      </c>
      <c r="E132" s="190" t="s">
        <v>220</v>
      </c>
      <c r="F132" s="191" t="s">
        <v>221</v>
      </c>
      <c r="G132" s="192" t="s">
        <v>195</v>
      </c>
      <c r="H132" s="193">
        <v>1.1599999999999999</v>
      </c>
      <c r="I132" s="194">
        <v>330.11</v>
      </c>
      <c r="J132" s="194">
        <f t="shared" si="0"/>
        <v>382.93</v>
      </c>
      <c r="K132" s="195"/>
      <c r="L132" s="33"/>
      <c r="M132" s="196" t="s">
        <v>1</v>
      </c>
      <c r="N132" s="197" t="s">
        <v>42</v>
      </c>
      <c r="O132" s="198">
        <v>15.11</v>
      </c>
      <c r="P132" s="198">
        <f t="shared" si="1"/>
        <v>17.5276</v>
      </c>
      <c r="Q132" s="198">
        <v>3.7399999999999998E-3</v>
      </c>
      <c r="R132" s="198">
        <f t="shared" si="2"/>
        <v>4.3383999999999992E-3</v>
      </c>
      <c r="S132" s="198">
        <v>0</v>
      </c>
      <c r="T132" s="19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153</v>
      </c>
      <c r="AT132" s="200" t="s">
        <v>149</v>
      </c>
      <c r="AU132" s="200" t="s">
        <v>154</v>
      </c>
      <c r="AY132" s="14" t="s">
        <v>147</v>
      </c>
      <c r="BE132" s="201">
        <f t="shared" si="4"/>
        <v>0</v>
      </c>
      <c r="BF132" s="201">
        <f t="shared" si="5"/>
        <v>382.93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4" t="s">
        <v>154</v>
      </c>
      <c r="BK132" s="201">
        <f t="shared" si="9"/>
        <v>382.93</v>
      </c>
      <c r="BL132" s="14" t="s">
        <v>153</v>
      </c>
      <c r="BM132" s="200" t="s">
        <v>171</v>
      </c>
    </row>
    <row r="133" spans="1:65" s="2" customFormat="1" ht="33" customHeight="1">
      <c r="A133" s="28"/>
      <c r="B133" s="29"/>
      <c r="C133" s="206" t="s">
        <v>172</v>
      </c>
      <c r="D133" s="206" t="s">
        <v>222</v>
      </c>
      <c r="E133" s="207" t="s">
        <v>223</v>
      </c>
      <c r="F133" s="208" t="s">
        <v>224</v>
      </c>
      <c r="G133" s="209" t="s">
        <v>157</v>
      </c>
      <c r="H133" s="210">
        <v>316.8</v>
      </c>
      <c r="I133" s="211">
        <v>7.68</v>
      </c>
      <c r="J133" s="211">
        <f t="shared" si="0"/>
        <v>2433.02</v>
      </c>
      <c r="K133" s="212"/>
      <c r="L133" s="213"/>
      <c r="M133" s="214" t="s">
        <v>1</v>
      </c>
      <c r="N133" s="215" t="s">
        <v>42</v>
      </c>
      <c r="O133" s="198">
        <v>0</v>
      </c>
      <c r="P133" s="198">
        <f t="shared" si="1"/>
        <v>0</v>
      </c>
      <c r="Q133" s="198">
        <v>3.0300000000000001E-3</v>
      </c>
      <c r="R133" s="198">
        <f t="shared" si="2"/>
        <v>0.95990400000000009</v>
      </c>
      <c r="S133" s="198">
        <v>0</v>
      </c>
      <c r="T133" s="19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165</v>
      </c>
      <c r="AT133" s="200" t="s">
        <v>222</v>
      </c>
      <c r="AU133" s="200" t="s">
        <v>154</v>
      </c>
      <c r="AY133" s="14" t="s">
        <v>147</v>
      </c>
      <c r="BE133" s="201">
        <f t="shared" si="4"/>
        <v>0</v>
      </c>
      <c r="BF133" s="201">
        <f t="shared" si="5"/>
        <v>2433.02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4" t="s">
        <v>154</v>
      </c>
      <c r="BK133" s="201">
        <f t="shared" si="9"/>
        <v>2433.02</v>
      </c>
      <c r="BL133" s="14" t="s">
        <v>153</v>
      </c>
      <c r="BM133" s="200" t="s">
        <v>116</v>
      </c>
    </row>
    <row r="134" spans="1:65" s="2" customFormat="1" ht="24.2" customHeight="1">
      <c r="A134" s="28"/>
      <c r="B134" s="29"/>
      <c r="C134" s="189" t="s">
        <v>165</v>
      </c>
      <c r="D134" s="189" t="s">
        <v>149</v>
      </c>
      <c r="E134" s="190" t="s">
        <v>225</v>
      </c>
      <c r="F134" s="191" t="s">
        <v>226</v>
      </c>
      <c r="G134" s="192" t="s">
        <v>161</v>
      </c>
      <c r="H134" s="193">
        <v>33.6</v>
      </c>
      <c r="I134" s="194">
        <v>96.43</v>
      </c>
      <c r="J134" s="194">
        <f t="shared" si="0"/>
        <v>3240.05</v>
      </c>
      <c r="K134" s="195"/>
      <c r="L134" s="33"/>
      <c r="M134" s="196" t="s">
        <v>1</v>
      </c>
      <c r="N134" s="197" t="s">
        <v>42</v>
      </c>
      <c r="O134" s="198">
        <v>0.58269000000000004</v>
      </c>
      <c r="P134" s="198">
        <f t="shared" si="1"/>
        <v>19.578384000000003</v>
      </c>
      <c r="Q134" s="198">
        <v>2.2354352039999998</v>
      </c>
      <c r="R134" s="198">
        <f t="shared" si="2"/>
        <v>75.110622854399992</v>
      </c>
      <c r="S134" s="198">
        <v>0</v>
      </c>
      <c r="T134" s="19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00" t="s">
        <v>153</v>
      </c>
      <c r="AT134" s="200" t="s">
        <v>149</v>
      </c>
      <c r="AU134" s="200" t="s">
        <v>154</v>
      </c>
      <c r="AY134" s="14" t="s">
        <v>147</v>
      </c>
      <c r="BE134" s="201">
        <f t="shared" si="4"/>
        <v>0</v>
      </c>
      <c r="BF134" s="201">
        <f t="shared" si="5"/>
        <v>3240.05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4" t="s">
        <v>154</v>
      </c>
      <c r="BK134" s="201">
        <f t="shared" si="9"/>
        <v>3240.05</v>
      </c>
      <c r="BL134" s="14" t="s">
        <v>153</v>
      </c>
      <c r="BM134" s="200" t="s">
        <v>177</v>
      </c>
    </row>
    <row r="135" spans="1:65" s="2" customFormat="1" ht="16.5" customHeight="1">
      <c r="A135" s="28"/>
      <c r="B135" s="29"/>
      <c r="C135" s="189" t="s">
        <v>178</v>
      </c>
      <c r="D135" s="189" t="s">
        <v>149</v>
      </c>
      <c r="E135" s="190" t="s">
        <v>227</v>
      </c>
      <c r="F135" s="191" t="s">
        <v>228</v>
      </c>
      <c r="G135" s="192" t="s">
        <v>195</v>
      </c>
      <c r="H135" s="193">
        <v>2.69</v>
      </c>
      <c r="I135" s="194">
        <v>2153.0300000000002</v>
      </c>
      <c r="J135" s="194">
        <f t="shared" si="0"/>
        <v>5791.65</v>
      </c>
      <c r="K135" s="195"/>
      <c r="L135" s="33"/>
      <c r="M135" s="196" t="s">
        <v>1</v>
      </c>
      <c r="N135" s="197" t="s">
        <v>42</v>
      </c>
      <c r="O135" s="198">
        <v>34.322000000000003</v>
      </c>
      <c r="P135" s="198">
        <f t="shared" si="1"/>
        <v>92.326180000000008</v>
      </c>
      <c r="Q135" s="198">
        <v>1.0189584970000001</v>
      </c>
      <c r="R135" s="198">
        <f t="shared" si="2"/>
        <v>2.74099835693</v>
      </c>
      <c r="S135" s="198">
        <v>0</v>
      </c>
      <c r="T135" s="19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153</v>
      </c>
      <c r="AT135" s="200" t="s">
        <v>149</v>
      </c>
      <c r="AU135" s="200" t="s">
        <v>154</v>
      </c>
      <c r="AY135" s="14" t="s">
        <v>147</v>
      </c>
      <c r="BE135" s="201">
        <f t="shared" si="4"/>
        <v>0</v>
      </c>
      <c r="BF135" s="201">
        <f t="shared" si="5"/>
        <v>5791.65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4" t="s">
        <v>154</v>
      </c>
      <c r="BK135" s="201">
        <f t="shared" si="9"/>
        <v>5791.65</v>
      </c>
      <c r="BL135" s="14" t="s">
        <v>153</v>
      </c>
      <c r="BM135" s="200" t="s">
        <v>181</v>
      </c>
    </row>
    <row r="136" spans="1:65" s="2" customFormat="1" ht="24.2" customHeight="1">
      <c r="A136" s="28"/>
      <c r="B136" s="29"/>
      <c r="C136" s="189" t="s">
        <v>110</v>
      </c>
      <c r="D136" s="189" t="s">
        <v>149</v>
      </c>
      <c r="E136" s="190" t="s">
        <v>229</v>
      </c>
      <c r="F136" s="191" t="s">
        <v>230</v>
      </c>
      <c r="G136" s="192" t="s">
        <v>195</v>
      </c>
      <c r="H136" s="193">
        <v>0.5</v>
      </c>
      <c r="I136" s="194">
        <v>2177.6999999999998</v>
      </c>
      <c r="J136" s="194">
        <f t="shared" si="0"/>
        <v>1088.8499999999999</v>
      </c>
      <c r="K136" s="195"/>
      <c r="L136" s="33"/>
      <c r="M136" s="196" t="s">
        <v>1</v>
      </c>
      <c r="N136" s="197" t="s">
        <v>42</v>
      </c>
      <c r="O136" s="198">
        <v>35.097000000000001</v>
      </c>
      <c r="P136" s="198">
        <f t="shared" si="1"/>
        <v>17.548500000000001</v>
      </c>
      <c r="Q136" s="198">
        <v>1.8958497000000001E-2</v>
      </c>
      <c r="R136" s="198">
        <f t="shared" si="2"/>
        <v>9.4792485000000006E-3</v>
      </c>
      <c r="S136" s="198">
        <v>0</v>
      </c>
      <c r="T136" s="19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153</v>
      </c>
      <c r="AT136" s="200" t="s">
        <v>149</v>
      </c>
      <c r="AU136" s="200" t="s">
        <v>154</v>
      </c>
      <c r="AY136" s="14" t="s">
        <v>147</v>
      </c>
      <c r="BE136" s="201">
        <f t="shared" si="4"/>
        <v>0</v>
      </c>
      <c r="BF136" s="201">
        <f t="shared" si="5"/>
        <v>1088.8499999999999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4" t="s">
        <v>154</v>
      </c>
      <c r="BK136" s="201">
        <f t="shared" si="9"/>
        <v>1088.8499999999999</v>
      </c>
      <c r="BL136" s="14" t="s">
        <v>153</v>
      </c>
      <c r="BM136" s="200" t="s">
        <v>7</v>
      </c>
    </row>
    <row r="137" spans="1:65" s="2" customFormat="1" ht="16.5" customHeight="1">
      <c r="A137" s="28"/>
      <c r="B137" s="29"/>
      <c r="C137" s="206" t="s">
        <v>113</v>
      </c>
      <c r="D137" s="206" t="s">
        <v>222</v>
      </c>
      <c r="E137" s="207" t="s">
        <v>231</v>
      </c>
      <c r="F137" s="208" t="s">
        <v>232</v>
      </c>
      <c r="G137" s="209" t="s">
        <v>195</v>
      </c>
      <c r="H137" s="210">
        <v>3.19</v>
      </c>
      <c r="I137" s="211">
        <v>2123.98</v>
      </c>
      <c r="J137" s="211">
        <f t="shared" si="0"/>
        <v>6775.5</v>
      </c>
      <c r="K137" s="212"/>
      <c r="L137" s="213"/>
      <c r="M137" s="214" t="s">
        <v>1</v>
      </c>
      <c r="N137" s="215" t="s">
        <v>42</v>
      </c>
      <c r="O137" s="198">
        <v>0</v>
      </c>
      <c r="P137" s="198">
        <f t="shared" si="1"/>
        <v>0</v>
      </c>
      <c r="Q137" s="198">
        <v>1</v>
      </c>
      <c r="R137" s="198">
        <f t="shared" si="2"/>
        <v>3.19</v>
      </c>
      <c r="S137" s="198">
        <v>0</v>
      </c>
      <c r="T137" s="19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165</v>
      </c>
      <c r="AT137" s="200" t="s">
        <v>222</v>
      </c>
      <c r="AU137" s="200" t="s">
        <v>154</v>
      </c>
      <c r="AY137" s="14" t="s">
        <v>147</v>
      </c>
      <c r="BE137" s="201">
        <f t="shared" si="4"/>
        <v>0</v>
      </c>
      <c r="BF137" s="201">
        <f t="shared" si="5"/>
        <v>6775.5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4" t="s">
        <v>154</v>
      </c>
      <c r="BK137" s="201">
        <f t="shared" si="9"/>
        <v>6775.5</v>
      </c>
      <c r="BL137" s="14" t="s">
        <v>153</v>
      </c>
      <c r="BM137" s="200" t="s">
        <v>186</v>
      </c>
    </row>
    <row r="138" spans="1:65" s="2" customFormat="1" ht="24.2" customHeight="1">
      <c r="A138" s="28"/>
      <c r="B138" s="29"/>
      <c r="C138" s="189" t="s">
        <v>171</v>
      </c>
      <c r="D138" s="189" t="s">
        <v>149</v>
      </c>
      <c r="E138" s="190" t="s">
        <v>233</v>
      </c>
      <c r="F138" s="191" t="s">
        <v>234</v>
      </c>
      <c r="G138" s="192" t="s">
        <v>157</v>
      </c>
      <c r="H138" s="193">
        <v>4264</v>
      </c>
      <c r="I138" s="194">
        <v>0.48</v>
      </c>
      <c r="J138" s="194">
        <f t="shared" si="0"/>
        <v>2046.72</v>
      </c>
      <c r="K138" s="195"/>
      <c r="L138" s="33"/>
      <c r="M138" s="196" t="s">
        <v>1</v>
      </c>
      <c r="N138" s="197" t="s">
        <v>42</v>
      </c>
      <c r="O138" s="198">
        <v>2.1999999999999999E-2</v>
      </c>
      <c r="P138" s="198">
        <f t="shared" si="1"/>
        <v>93.807999999999993</v>
      </c>
      <c r="Q138" s="198">
        <v>3.3000000000000003E-5</v>
      </c>
      <c r="R138" s="198">
        <f t="shared" si="2"/>
        <v>0.140712</v>
      </c>
      <c r="S138" s="198">
        <v>0</v>
      </c>
      <c r="T138" s="19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00" t="s">
        <v>153</v>
      </c>
      <c r="AT138" s="200" t="s">
        <v>149</v>
      </c>
      <c r="AU138" s="200" t="s">
        <v>154</v>
      </c>
      <c r="AY138" s="14" t="s">
        <v>147</v>
      </c>
      <c r="BE138" s="201">
        <f t="shared" si="4"/>
        <v>0</v>
      </c>
      <c r="BF138" s="201">
        <f t="shared" si="5"/>
        <v>2046.72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4" t="s">
        <v>154</v>
      </c>
      <c r="BK138" s="201">
        <f t="shared" si="9"/>
        <v>2046.72</v>
      </c>
      <c r="BL138" s="14" t="s">
        <v>153</v>
      </c>
      <c r="BM138" s="200" t="s">
        <v>190</v>
      </c>
    </row>
    <row r="139" spans="1:65" s="2" customFormat="1" ht="24.2" customHeight="1">
      <c r="A139" s="28"/>
      <c r="B139" s="29"/>
      <c r="C139" s="206" t="s">
        <v>192</v>
      </c>
      <c r="D139" s="206" t="s">
        <v>222</v>
      </c>
      <c r="E139" s="207" t="s">
        <v>235</v>
      </c>
      <c r="F139" s="208" t="s">
        <v>236</v>
      </c>
      <c r="G139" s="209" t="s">
        <v>157</v>
      </c>
      <c r="H139" s="210">
        <v>4349.28</v>
      </c>
      <c r="I139" s="211">
        <v>1.06</v>
      </c>
      <c r="J139" s="211">
        <f t="shared" si="0"/>
        <v>4610.24</v>
      </c>
      <c r="K139" s="212"/>
      <c r="L139" s="213"/>
      <c r="M139" s="214" t="s">
        <v>1</v>
      </c>
      <c r="N139" s="215" t="s">
        <v>42</v>
      </c>
      <c r="O139" s="198">
        <v>0</v>
      </c>
      <c r="P139" s="198">
        <f t="shared" si="1"/>
        <v>0</v>
      </c>
      <c r="Q139" s="198">
        <v>2.0000000000000001E-4</v>
      </c>
      <c r="R139" s="198">
        <f t="shared" si="2"/>
        <v>0.86985599999999996</v>
      </c>
      <c r="S139" s="198">
        <v>0</v>
      </c>
      <c r="T139" s="19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165</v>
      </c>
      <c r="AT139" s="200" t="s">
        <v>222</v>
      </c>
      <c r="AU139" s="200" t="s">
        <v>154</v>
      </c>
      <c r="AY139" s="14" t="s">
        <v>147</v>
      </c>
      <c r="BE139" s="201">
        <f t="shared" si="4"/>
        <v>0</v>
      </c>
      <c r="BF139" s="201">
        <f t="shared" si="5"/>
        <v>4610.24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4" t="s">
        <v>154</v>
      </c>
      <c r="BK139" s="201">
        <f t="shared" si="9"/>
        <v>4610.24</v>
      </c>
      <c r="BL139" s="14" t="s">
        <v>153</v>
      </c>
      <c r="BM139" s="200" t="s">
        <v>196</v>
      </c>
    </row>
    <row r="140" spans="1:65" s="2" customFormat="1" ht="49.15" customHeight="1">
      <c r="A140" s="28"/>
      <c r="B140" s="29"/>
      <c r="C140" s="189" t="s">
        <v>116</v>
      </c>
      <c r="D140" s="189" t="s">
        <v>149</v>
      </c>
      <c r="E140" s="190" t="s">
        <v>237</v>
      </c>
      <c r="F140" s="191" t="s">
        <v>238</v>
      </c>
      <c r="G140" s="192" t="s">
        <v>157</v>
      </c>
      <c r="H140" s="193">
        <v>4264</v>
      </c>
      <c r="I140" s="194">
        <v>5.27</v>
      </c>
      <c r="J140" s="194">
        <f t="shared" si="0"/>
        <v>22471.279999999999</v>
      </c>
      <c r="K140" s="195"/>
      <c r="L140" s="33"/>
      <c r="M140" s="196" t="s">
        <v>1</v>
      </c>
      <c r="N140" s="197" t="s">
        <v>42</v>
      </c>
      <c r="O140" s="198">
        <v>0.24</v>
      </c>
      <c r="P140" s="198">
        <f t="shared" si="1"/>
        <v>1023.36</v>
      </c>
      <c r="Q140" s="198">
        <v>2.4599999999999999E-3</v>
      </c>
      <c r="R140" s="198">
        <f t="shared" si="2"/>
        <v>10.48944</v>
      </c>
      <c r="S140" s="198">
        <v>0</v>
      </c>
      <c r="T140" s="19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00" t="s">
        <v>153</v>
      </c>
      <c r="AT140" s="200" t="s">
        <v>149</v>
      </c>
      <c r="AU140" s="200" t="s">
        <v>154</v>
      </c>
      <c r="AY140" s="14" t="s">
        <v>147</v>
      </c>
      <c r="BE140" s="201">
        <f t="shared" si="4"/>
        <v>0</v>
      </c>
      <c r="BF140" s="201">
        <f t="shared" si="5"/>
        <v>22471.279999999999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4" t="s">
        <v>154</v>
      </c>
      <c r="BK140" s="201">
        <f t="shared" si="9"/>
        <v>22471.279999999999</v>
      </c>
      <c r="BL140" s="14" t="s">
        <v>153</v>
      </c>
      <c r="BM140" s="200" t="s">
        <v>201</v>
      </c>
    </row>
    <row r="141" spans="1:65" s="12" customFormat="1" ht="22.9" customHeight="1">
      <c r="B141" s="174"/>
      <c r="C141" s="175"/>
      <c r="D141" s="176" t="s">
        <v>75</v>
      </c>
      <c r="E141" s="187" t="s">
        <v>158</v>
      </c>
      <c r="F141" s="187" t="s">
        <v>239</v>
      </c>
      <c r="G141" s="175"/>
      <c r="H141" s="175"/>
      <c r="I141" s="175"/>
      <c r="J141" s="188">
        <f>BK141</f>
        <v>36445.07</v>
      </c>
      <c r="K141" s="175"/>
      <c r="L141" s="179"/>
      <c r="M141" s="180"/>
      <c r="N141" s="181"/>
      <c r="O141" s="181"/>
      <c r="P141" s="182">
        <f>SUM(P142:P144)</f>
        <v>362.59326000000004</v>
      </c>
      <c r="Q141" s="181"/>
      <c r="R141" s="182">
        <f>SUM(R142:R144)</f>
        <v>162.576524904</v>
      </c>
      <c r="S141" s="181"/>
      <c r="T141" s="183">
        <f>SUM(T142:T144)</f>
        <v>0</v>
      </c>
      <c r="AR141" s="184" t="s">
        <v>84</v>
      </c>
      <c r="AT141" s="185" t="s">
        <v>75</v>
      </c>
      <c r="AU141" s="185" t="s">
        <v>84</v>
      </c>
      <c r="AY141" s="184" t="s">
        <v>147</v>
      </c>
      <c r="BK141" s="186">
        <f>SUM(BK142:BK144)</f>
        <v>36445.07</v>
      </c>
    </row>
    <row r="142" spans="1:65" s="2" customFormat="1" ht="24.2" customHeight="1">
      <c r="A142" s="28"/>
      <c r="B142" s="29"/>
      <c r="C142" s="189" t="s">
        <v>203</v>
      </c>
      <c r="D142" s="189" t="s">
        <v>149</v>
      </c>
      <c r="E142" s="190" t="s">
        <v>240</v>
      </c>
      <c r="F142" s="191" t="s">
        <v>241</v>
      </c>
      <c r="G142" s="192" t="s">
        <v>161</v>
      </c>
      <c r="H142" s="193">
        <v>73.5</v>
      </c>
      <c r="I142" s="194">
        <v>204.24</v>
      </c>
      <c r="J142" s="194">
        <f>ROUND(I142*H142,2)</f>
        <v>15011.64</v>
      </c>
      <c r="K142" s="195"/>
      <c r="L142" s="33"/>
      <c r="M142" s="196" t="s">
        <v>1</v>
      </c>
      <c r="N142" s="197" t="s">
        <v>42</v>
      </c>
      <c r="O142" s="198">
        <v>3.3591600000000001</v>
      </c>
      <c r="P142" s="198">
        <f>O142*H142</f>
        <v>246.89826000000002</v>
      </c>
      <c r="Q142" s="198">
        <v>2.119093264</v>
      </c>
      <c r="R142" s="198">
        <f>Q142*H142</f>
        <v>155.75335490399999</v>
      </c>
      <c r="S142" s="198">
        <v>0</v>
      </c>
      <c r="T142" s="19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153</v>
      </c>
      <c r="AT142" s="200" t="s">
        <v>149</v>
      </c>
      <c r="AU142" s="200" t="s">
        <v>154</v>
      </c>
      <c r="AY142" s="14" t="s">
        <v>147</v>
      </c>
      <c r="BE142" s="201">
        <f>IF(N142="základná",J142,0)</f>
        <v>0</v>
      </c>
      <c r="BF142" s="201">
        <f>IF(N142="znížená",J142,0)</f>
        <v>15011.64</v>
      </c>
      <c r="BG142" s="201">
        <f>IF(N142="zákl. prenesená",J142,0)</f>
        <v>0</v>
      </c>
      <c r="BH142" s="201">
        <f>IF(N142="zníž. prenesená",J142,0)</f>
        <v>0</v>
      </c>
      <c r="BI142" s="201">
        <f>IF(N142="nulová",J142,0)</f>
        <v>0</v>
      </c>
      <c r="BJ142" s="14" t="s">
        <v>154</v>
      </c>
      <c r="BK142" s="201">
        <f>ROUND(I142*H142,2)</f>
        <v>15011.64</v>
      </c>
      <c r="BL142" s="14" t="s">
        <v>153</v>
      </c>
      <c r="BM142" s="200" t="s">
        <v>207</v>
      </c>
    </row>
    <row r="143" spans="1:65" s="2" customFormat="1" ht="24.2" customHeight="1">
      <c r="A143" s="28"/>
      <c r="B143" s="29"/>
      <c r="C143" s="189" t="s">
        <v>177</v>
      </c>
      <c r="D143" s="189" t="s">
        <v>149</v>
      </c>
      <c r="E143" s="190" t="s">
        <v>242</v>
      </c>
      <c r="F143" s="191" t="s">
        <v>243</v>
      </c>
      <c r="G143" s="192" t="s">
        <v>244</v>
      </c>
      <c r="H143" s="193">
        <v>27</v>
      </c>
      <c r="I143" s="194">
        <v>156.43</v>
      </c>
      <c r="J143" s="194">
        <f>ROUND(I143*H143,2)</f>
        <v>4223.6099999999997</v>
      </c>
      <c r="K143" s="195"/>
      <c r="L143" s="33"/>
      <c r="M143" s="196" t="s">
        <v>1</v>
      </c>
      <c r="N143" s="197" t="s">
        <v>42</v>
      </c>
      <c r="O143" s="198">
        <v>4.2850000000000001</v>
      </c>
      <c r="P143" s="198">
        <f>O143*H143</f>
        <v>115.69500000000001</v>
      </c>
      <c r="Q143" s="198">
        <v>0.25270999999999999</v>
      </c>
      <c r="R143" s="198">
        <f>Q143*H143</f>
        <v>6.8231699999999993</v>
      </c>
      <c r="S143" s="198">
        <v>0</v>
      </c>
      <c r="T143" s="19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153</v>
      </c>
      <c r="AT143" s="200" t="s">
        <v>149</v>
      </c>
      <c r="AU143" s="200" t="s">
        <v>154</v>
      </c>
      <c r="AY143" s="14" t="s">
        <v>147</v>
      </c>
      <c r="BE143" s="201">
        <f>IF(N143="základná",J143,0)</f>
        <v>0</v>
      </c>
      <c r="BF143" s="201">
        <f>IF(N143="znížená",J143,0)</f>
        <v>4223.6099999999997</v>
      </c>
      <c r="BG143" s="201">
        <f>IF(N143="zákl. prenesená",J143,0)</f>
        <v>0</v>
      </c>
      <c r="BH143" s="201">
        <f>IF(N143="zníž. prenesená",J143,0)</f>
        <v>0</v>
      </c>
      <c r="BI143" s="201">
        <f>IF(N143="nulová",J143,0)</f>
        <v>0</v>
      </c>
      <c r="BJ143" s="14" t="s">
        <v>154</v>
      </c>
      <c r="BK143" s="201">
        <f>ROUND(I143*H143,2)</f>
        <v>4223.6099999999997</v>
      </c>
      <c r="BL143" s="14" t="s">
        <v>153</v>
      </c>
      <c r="BM143" s="200" t="s">
        <v>245</v>
      </c>
    </row>
    <row r="144" spans="1:65" s="2" customFormat="1" ht="21.75" customHeight="1">
      <c r="A144" s="28"/>
      <c r="B144" s="29"/>
      <c r="C144" s="206" t="s">
        <v>246</v>
      </c>
      <c r="D144" s="206" t="s">
        <v>222</v>
      </c>
      <c r="E144" s="207" t="s">
        <v>247</v>
      </c>
      <c r="F144" s="208" t="s">
        <v>248</v>
      </c>
      <c r="G144" s="209" t="s">
        <v>244</v>
      </c>
      <c r="H144" s="210">
        <v>27.27</v>
      </c>
      <c r="I144" s="211">
        <v>631.09</v>
      </c>
      <c r="J144" s="211">
        <f>ROUND(I144*H144,2)</f>
        <v>17209.82</v>
      </c>
      <c r="K144" s="212"/>
      <c r="L144" s="213"/>
      <c r="M144" s="214" t="s">
        <v>1</v>
      </c>
      <c r="N144" s="215" t="s">
        <v>42</v>
      </c>
      <c r="O144" s="198">
        <v>0</v>
      </c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165</v>
      </c>
      <c r="AT144" s="200" t="s">
        <v>222</v>
      </c>
      <c r="AU144" s="200" t="s">
        <v>154</v>
      </c>
      <c r="AY144" s="14" t="s">
        <v>147</v>
      </c>
      <c r="BE144" s="201">
        <f>IF(N144="základná",J144,0)</f>
        <v>0</v>
      </c>
      <c r="BF144" s="201">
        <f>IF(N144="znížená",J144,0)</f>
        <v>17209.82</v>
      </c>
      <c r="BG144" s="201">
        <f>IF(N144="zákl. prenesená",J144,0)</f>
        <v>0</v>
      </c>
      <c r="BH144" s="201">
        <f>IF(N144="zníž. prenesená",J144,0)</f>
        <v>0</v>
      </c>
      <c r="BI144" s="201">
        <f>IF(N144="nulová",J144,0)</f>
        <v>0</v>
      </c>
      <c r="BJ144" s="14" t="s">
        <v>154</v>
      </c>
      <c r="BK144" s="201">
        <f>ROUND(I144*H144,2)</f>
        <v>17209.82</v>
      </c>
      <c r="BL144" s="14" t="s">
        <v>153</v>
      </c>
      <c r="BM144" s="200" t="s">
        <v>249</v>
      </c>
    </row>
    <row r="145" spans="1:65" s="12" customFormat="1" ht="22.9" customHeight="1">
      <c r="B145" s="174"/>
      <c r="C145" s="175"/>
      <c r="D145" s="176" t="s">
        <v>75</v>
      </c>
      <c r="E145" s="187" t="s">
        <v>166</v>
      </c>
      <c r="F145" s="187" t="s">
        <v>187</v>
      </c>
      <c r="G145" s="175"/>
      <c r="H145" s="175"/>
      <c r="I145" s="175"/>
      <c r="J145" s="188">
        <f>BK145</f>
        <v>178159.18</v>
      </c>
      <c r="K145" s="175"/>
      <c r="L145" s="179"/>
      <c r="M145" s="180"/>
      <c r="N145" s="181"/>
      <c r="O145" s="181"/>
      <c r="P145" s="182">
        <f>SUM(P146:P151)</f>
        <v>1429.8096800000001</v>
      </c>
      <c r="Q145" s="181"/>
      <c r="R145" s="182">
        <f>SUM(R146:R151)</f>
        <v>3910.0262569000001</v>
      </c>
      <c r="S145" s="181"/>
      <c r="T145" s="183">
        <f>SUM(T146:T151)</f>
        <v>0</v>
      </c>
      <c r="AR145" s="184" t="s">
        <v>84</v>
      </c>
      <c r="AT145" s="185" t="s">
        <v>75</v>
      </c>
      <c r="AU145" s="185" t="s">
        <v>84</v>
      </c>
      <c r="AY145" s="184" t="s">
        <v>147</v>
      </c>
      <c r="BK145" s="186">
        <f>SUM(BK146:BK151)</f>
        <v>178159.18</v>
      </c>
    </row>
    <row r="146" spans="1:65" s="2" customFormat="1" ht="24.2" customHeight="1">
      <c r="A146" s="28"/>
      <c r="B146" s="29"/>
      <c r="C146" s="189" t="s">
        <v>181</v>
      </c>
      <c r="D146" s="189" t="s">
        <v>149</v>
      </c>
      <c r="E146" s="190" t="s">
        <v>250</v>
      </c>
      <c r="F146" s="191" t="s">
        <v>251</v>
      </c>
      <c r="G146" s="192" t="s">
        <v>157</v>
      </c>
      <c r="H146" s="193">
        <v>3014</v>
      </c>
      <c r="I146" s="194">
        <v>6.26</v>
      </c>
      <c r="J146" s="194">
        <f t="shared" ref="J146:J151" si="10">ROUND(I146*H146,2)</f>
        <v>18867.64</v>
      </c>
      <c r="K146" s="195"/>
      <c r="L146" s="33"/>
      <c r="M146" s="196" t="s">
        <v>1</v>
      </c>
      <c r="N146" s="197" t="s">
        <v>42</v>
      </c>
      <c r="O146" s="198">
        <v>2.3E-2</v>
      </c>
      <c r="P146" s="198">
        <f t="shared" ref="P146:P151" si="11">O146*H146</f>
        <v>69.322000000000003</v>
      </c>
      <c r="Q146" s="198">
        <v>0.30360999999999999</v>
      </c>
      <c r="R146" s="198">
        <f t="shared" ref="R146:R151" si="12">Q146*H146</f>
        <v>915.08053999999993</v>
      </c>
      <c r="S146" s="198">
        <v>0</v>
      </c>
      <c r="T146" s="199">
        <f t="shared" ref="T146:T151" si="13"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00" t="s">
        <v>153</v>
      </c>
      <c r="AT146" s="200" t="s">
        <v>149</v>
      </c>
      <c r="AU146" s="200" t="s">
        <v>154</v>
      </c>
      <c r="AY146" s="14" t="s">
        <v>147</v>
      </c>
      <c r="BE146" s="201">
        <f t="shared" ref="BE146:BE151" si="14">IF(N146="základná",J146,0)</f>
        <v>0</v>
      </c>
      <c r="BF146" s="201">
        <f t="shared" ref="BF146:BF151" si="15">IF(N146="znížená",J146,0)</f>
        <v>18867.64</v>
      </c>
      <c r="BG146" s="201">
        <f t="shared" ref="BG146:BG151" si="16">IF(N146="zákl. prenesená",J146,0)</f>
        <v>0</v>
      </c>
      <c r="BH146" s="201">
        <f t="shared" ref="BH146:BH151" si="17">IF(N146="zníž. prenesená",J146,0)</f>
        <v>0</v>
      </c>
      <c r="BI146" s="201">
        <f t="shared" ref="BI146:BI151" si="18">IF(N146="nulová",J146,0)</f>
        <v>0</v>
      </c>
      <c r="BJ146" s="14" t="s">
        <v>154</v>
      </c>
      <c r="BK146" s="201">
        <f t="shared" ref="BK146:BK151" si="19">ROUND(I146*H146,2)</f>
        <v>18867.64</v>
      </c>
      <c r="BL146" s="14" t="s">
        <v>153</v>
      </c>
      <c r="BM146" s="200" t="s">
        <v>252</v>
      </c>
    </row>
    <row r="147" spans="1:65" s="2" customFormat="1" ht="33" customHeight="1">
      <c r="A147" s="28"/>
      <c r="B147" s="29"/>
      <c r="C147" s="189" t="s">
        <v>253</v>
      </c>
      <c r="D147" s="189" t="s">
        <v>149</v>
      </c>
      <c r="E147" s="190" t="s">
        <v>254</v>
      </c>
      <c r="F147" s="191" t="s">
        <v>255</v>
      </c>
      <c r="G147" s="192" t="s">
        <v>157</v>
      </c>
      <c r="H147" s="193">
        <v>1250</v>
      </c>
      <c r="I147" s="194">
        <v>9.6300000000000008</v>
      </c>
      <c r="J147" s="194">
        <f t="shared" si="10"/>
        <v>12037.5</v>
      </c>
      <c r="K147" s="195"/>
      <c r="L147" s="33"/>
      <c r="M147" s="196" t="s">
        <v>1</v>
      </c>
      <c r="N147" s="197" t="s">
        <v>42</v>
      </c>
      <c r="O147" s="198">
        <v>2.3120000000000002E-2</v>
      </c>
      <c r="P147" s="198">
        <f t="shared" si="11"/>
        <v>28.900000000000002</v>
      </c>
      <c r="Q147" s="198">
        <v>0.38624999999999998</v>
      </c>
      <c r="R147" s="198">
        <f t="shared" si="12"/>
        <v>482.8125</v>
      </c>
      <c r="S147" s="198">
        <v>0</v>
      </c>
      <c r="T147" s="199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153</v>
      </c>
      <c r="AT147" s="200" t="s">
        <v>149</v>
      </c>
      <c r="AU147" s="200" t="s">
        <v>154</v>
      </c>
      <c r="AY147" s="14" t="s">
        <v>147</v>
      </c>
      <c r="BE147" s="201">
        <f t="shared" si="14"/>
        <v>0</v>
      </c>
      <c r="BF147" s="201">
        <f t="shared" si="15"/>
        <v>12037.5</v>
      </c>
      <c r="BG147" s="201">
        <f t="shared" si="16"/>
        <v>0</v>
      </c>
      <c r="BH147" s="201">
        <f t="shared" si="17"/>
        <v>0</v>
      </c>
      <c r="BI147" s="201">
        <f t="shared" si="18"/>
        <v>0</v>
      </c>
      <c r="BJ147" s="14" t="s">
        <v>154</v>
      </c>
      <c r="BK147" s="201">
        <f t="shared" si="19"/>
        <v>12037.5</v>
      </c>
      <c r="BL147" s="14" t="s">
        <v>153</v>
      </c>
      <c r="BM147" s="200" t="s">
        <v>256</v>
      </c>
    </row>
    <row r="148" spans="1:65" s="2" customFormat="1" ht="33" customHeight="1">
      <c r="A148" s="28"/>
      <c r="B148" s="29"/>
      <c r="C148" s="189" t="s">
        <v>7</v>
      </c>
      <c r="D148" s="189" t="s">
        <v>149</v>
      </c>
      <c r="E148" s="190" t="s">
        <v>257</v>
      </c>
      <c r="F148" s="191" t="s">
        <v>255</v>
      </c>
      <c r="G148" s="192" t="s">
        <v>157</v>
      </c>
      <c r="H148" s="193">
        <v>3014</v>
      </c>
      <c r="I148" s="194">
        <v>9.6300000000000008</v>
      </c>
      <c r="J148" s="194">
        <f t="shared" si="10"/>
        <v>29024.82</v>
      </c>
      <c r="K148" s="195"/>
      <c r="L148" s="33"/>
      <c r="M148" s="196" t="s">
        <v>1</v>
      </c>
      <c r="N148" s="197" t="s">
        <v>42</v>
      </c>
      <c r="O148" s="198">
        <v>0</v>
      </c>
      <c r="P148" s="198">
        <f t="shared" si="11"/>
        <v>0</v>
      </c>
      <c r="Q148" s="198">
        <v>0</v>
      </c>
      <c r="R148" s="198">
        <f t="shared" si="12"/>
        <v>0</v>
      </c>
      <c r="S148" s="198">
        <v>0</v>
      </c>
      <c r="T148" s="199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00" t="s">
        <v>153</v>
      </c>
      <c r="AT148" s="200" t="s">
        <v>149</v>
      </c>
      <c r="AU148" s="200" t="s">
        <v>154</v>
      </c>
      <c r="AY148" s="14" t="s">
        <v>147</v>
      </c>
      <c r="BE148" s="201">
        <f t="shared" si="14"/>
        <v>0</v>
      </c>
      <c r="BF148" s="201">
        <f t="shared" si="15"/>
        <v>29024.82</v>
      </c>
      <c r="BG148" s="201">
        <f t="shared" si="16"/>
        <v>0</v>
      </c>
      <c r="BH148" s="201">
        <f t="shared" si="17"/>
        <v>0</v>
      </c>
      <c r="BI148" s="201">
        <f t="shared" si="18"/>
        <v>0</v>
      </c>
      <c r="BJ148" s="14" t="s">
        <v>154</v>
      </c>
      <c r="BK148" s="201">
        <f t="shared" si="19"/>
        <v>29024.82</v>
      </c>
      <c r="BL148" s="14" t="s">
        <v>153</v>
      </c>
      <c r="BM148" s="200" t="s">
        <v>258</v>
      </c>
    </row>
    <row r="149" spans="1:65" s="2" customFormat="1" ht="37.9" customHeight="1">
      <c r="A149" s="28"/>
      <c r="B149" s="29"/>
      <c r="C149" s="189" t="s">
        <v>259</v>
      </c>
      <c r="D149" s="189" t="s">
        <v>149</v>
      </c>
      <c r="E149" s="190" t="s">
        <v>260</v>
      </c>
      <c r="F149" s="191" t="s">
        <v>261</v>
      </c>
      <c r="G149" s="192" t="s">
        <v>157</v>
      </c>
      <c r="H149" s="193">
        <v>1365</v>
      </c>
      <c r="I149" s="194">
        <v>12.78</v>
      </c>
      <c r="J149" s="194">
        <f t="shared" si="10"/>
        <v>17444.7</v>
      </c>
      <c r="K149" s="195"/>
      <c r="L149" s="33"/>
      <c r="M149" s="196" t="s">
        <v>1</v>
      </c>
      <c r="N149" s="197" t="s">
        <v>42</v>
      </c>
      <c r="O149" s="198">
        <v>5.5120000000000002E-2</v>
      </c>
      <c r="P149" s="198">
        <f t="shared" si="11"/>
        <v>75.238799999999998</v>
      </c>
      <c r="Q149" s="198">
        <v>0.48574000000000001</v>
      </c>
      <c r="R149" s="198">
        <f t="shared" si="12"/>
        <v>663.03510000000006</v>
      </c>
      <c r="S149" s="198">
        <v>0</v>
      </c>
      <c r="T149" s="199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0" t="s">
        <v>153</v>
      </c>
      <c r="AT149" s="200" t="s">
        <v>149</v>
      </c>
      <c r="AU149" s="200" t="s">
        <v>154</v>
      </c>
      <c r="AY149" s="14" t="s">
        <v>147</v>
      </c>
      <c r="BE149" s="201">
        <f t="shared" si="14"/>
        <v>0</v>
      </c>
      <c r="BF149" s="201">
        <f t="shared" si="15"/>
        <v>17444.7</v>
      </c>
      <c r="BG149" s="201">
        <f t="shared" si="16"/>
        <v>0</v>
      </c>
      <c r="BH149" s="201">
        <f t="shared" si="17"/>
        <v>0</v>
      </c>
      <c r="BI149" s="201">
        <f t="shared" si="18"/>
        <v>0</v>
      </c>
      <c r="BJ149" s="14" t="s">
        <v>154</v>
      </c>
      <c r="BK149" s="201">
        <f t="shared" si="19"/>
        <v>17444.7</v>
      </c>
      <c r="BL149" s="14" t="s">
        <v>153</v>
      </c>
      <c r="BM149" s="200" t="s">
        <v>262</v>
      </c>
    </row>
    <row r="150" spans="1:65" s="2" customFormat="1" ht="33" customHeight="1">
      <c r="A150" s="28"/>
      <c r="B150" s="29"/>
      <c r="C150" s="189" t="s">
        <v>186</v>
      </c>
      <c r="D150" s="189" t="s">
        <v>149</v>
      </c>
      <c r="E150" s="190" t="s">
        <v>263</v>
      </c>
      <c r="F150" s="191" t="s">
        <v>264</v>
      </c>
      <c r="G150" s="192" t="s">
        <v>157</v>
      </c>
      <c r="H150" s="193">
        <v>1649</v>
      </c>
      <c r="I150" s="194">
        <v>8.0399999999999991</v>
      </c>
      <c r="J150" s="194">
        <f t="shared" si="10"/>
        <v>13257.96</v>
      </c>
      <c r="K150" s="195"/>
      <c r="L150" s="33"/>
      <c r="M150" s="196" t="s">
        <v>1</v>
      </c>
      <c r="N150" s="197" t="s">
        <v>42</v>
      </c>
      <c r="O150" s="198">
        <v>2.7119999999999998E-2</v>
      </c>
      <c r="P150" s="198">
        <f t="shared" si="11"/>
        <v>44.720879999999994</v>
      </c>
      <c r="Q150" s="198">
        <v>0.37080000000000002</v>
      </c>
      <c r="R150" s="198">
        <f t="shared" si="12"/>
        <v>611.44920000000002</v>
      </c>
      <c r="S150" s="198">
        <v>0</v>
      </c>
      <c r="T150" s="199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00" t="s">
        <v>153</v>
      </c>
      <c r="AT150" s="200" t="s">
        <v>149</v>
      </c>
      <c r="AU150" s="200" t="s">
        <v>154</v>
      </c>
      <c r="AY150" s="14" t="s">
        <v>147</v>
      </c>
      <c r="BE150" s="201">
        <f t="shared" si="14"/>
        <v>0</v>
      </c>
      <c r="BF150" s="201">
        <f t="shared" si="15"/>
        <v>13257.96</v>
      </c>
      <c r="BG150" s="201">
        <f t="shared" si="16"/>
        <v>0</v>
      </c>
      <c r="BH150" s="201">
        <f t="shared" si="17"/>
        <v>0</v>
      </c>
      <c r="BI150" s="201">
        <f t="shared" si="18"/>
        <v>0</v>
      </c>
      <c r="BJ150" s="14" t="s">
        <v>154</v>
      </c>
      <c r="BK150" s="201">
        <f t="shared" si="19"/>
        <v>13257.96</v>
      </c>
      <c r="BL150" s="14" t="s">
        <v>153</v>
      </c>
      <c r="BM150" s="200" t="s">
        <v>265</v>
      </c>
    </row>
    <row r="151" spans="1:65" s="2" customFormat="1" ht="33" customHeight="1">
      <c r="A151" s="28"/>
      <c r="B151" s="29"/>
      <c r="C151" s="189" t="s">
        <v>266</v>
      </c>
      <c r="D151" s="189" t="s">
        <v>149</v>
      </c>
      <c r="E151" s="190" t="s">
        <v>267</v>
      </c>
      <c r="F151" s="191" t="s">
        <v>268</v>
      </c>
      <c r="G151" s="192" t="s">
        <v>157</v>
      </c>
      <c r="H151" s="193">
        <v>3014</v>
      </c>
      <c r="I151" s="194">
        <v>29.04</v>
      </c>
      <c r="J151" s="194">
        <f t="shared" si="10"/>
        <v>87526.56</v>
      </c>
      <c r="K151" s="195"/>
      <c r="L151" s="33"/>
      <c r="M151" s="196" t="s">
        <v>1</v>
      </c>
      <c r="N151" s="197" t="s">
        <v>42</v>
      </c>
      <c r="O151" s="198">
        <v>0.40200000000000002</v>
      </c>
      <c r="P151" s="198">
        <f t="shared" si="11"/>
        <v>1211.6280000000002</v>
      </c>
      <c r="Q151" s="198">
        <v>0.41063335000000001</v>
      </c>
      <c r="R151" s="198">
        <f t="shared" si="12"/>
        <v>1237.6489169000001</v>
      </c>
      <c r="S151" s="198">
        <v>0</v>
      </c>
      <c r="T151" s="199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0" t="s">
        <v>153</v>
      </c>
      <c r="AT151" s="200" t="s">
        <v>149</v>
      </c>
      <c r="AU151" s="200" t="s">
        <v>154</v>
      </c>
      <c r="AY151" s="14" t="s">
        <v>147</v>
      </c>
      <c r="BE151" s="201">
        <f t="shared" si="14"/>
        <v>0</v>
      </c>
      <c r="BF151" s="201">
        <f t="shared" si="15"/>
        <v>87526.56</v>
      </c>
      <c r="BG151" s="201">
        <f t="shared" si="16"/>
        <v>0</v>
      </c>
      <c r="BH151" s="201">
        <f t="shared" si="17"/>
        <v>0</v>
      </c>
      <c r="BI151" s="201">
        <f t="shared" si="18"/>
        <v>0</v>
      </c>
      <c r="BJ151" s="14" t="s">
        <v>154</v>
      </c>
      <c r="BK151" s="201">
        <f t="shared" si="19"/>
        <v>87526.56</v>
      </c>
      <c r="BL151" s="14" t="s">
        <v>153</v>
      </c>
      <c r="BM151" s="200" t="s">
        <v>269</v>
      </c>
    </row>
    <row r="152" spans="1:65" s="12" customFormat="1" ht="22.9" customHeight="1">
      <c r="B152" s="174"/>
      <c r="C152" s="175"/>
      <c r="D152" s="176" t="s">
        <v>75</v>
      </c>
      <c r="E152" s="187" t="s">
        <v>178</v>
      </c>
      <c r="F152" s="187" t="s">
        <v>191</v>
      </c>
      <c r="G152" s="175"/>
      <c r="H152" s="175"/>
      <c r="I152" s="175"/>
      <c r="J152" s="188">
        <f>BK152</f>
        <v>5928.38</v>
      </c>
      <c r="K152" s="175"/>
      <c r="L152" s="179"/>
      <c r="M152" s="180"/>
      <c r="N152" s="181"/>
      <c r="O152" s="181"/>
      <c r="P152" s="182">
        <f>SUM(P153:P156)</f>
        <v>58.46</v>
      </c>
      <c r="Q152" s="181"/>
      <c r="R152" s="182">
        <f>SUM(R153:R156)</f>
        <v>54.247450000000001</v>
      </c>
      <c r="S152" s="181"/>
      <c r="T152" s="183">
        <f>SUM(T153:T156)</f>
        <v>0</v>
      </c>
      <c r="AR152" s="184" t="s">
        <v>84</v>
      </c>
      <c r="AT152" s="185" t="s">
        <v>75</v>
      </c>
      <c r="AU152" s="185" t="s">
        <v>84</v>
      </c>
      <c r="AY152" s="184" t="s">
        <v>147</v>
      </c>
      <c r="BK152" s="186">
        <f>SUM(BK153:BK156)</f>
        <v>5928.38</v>
      </c>
    </row>
    <row r="153" spans="1:65" s="2" customFormat="1" ht="24.2" customHeight="1">
      <c r="A153" s="28"/>
      <c r="B153" s="29"/>
      <c r="C153" s="189" t="s">
        <v>190</v>
      </c>
      <c r="D153" s="189" t="s">
        <v>149</v>
      </c>
      <c r="E153" s="190" t="s">
        <v>270</v>
      </c>
      <c r="F153" s="191" t="s">
        <v>271</v>
      </c>
      <c r="G153" s="192" t="s">
        <v>244</v>
      </c>
      <c r="H153" s="193">
        <v>10</v>
      </c>
      <c r="I153" s="194">
        <v>65.099999999999994</v>
      </c>
      <c r="J153" s="194">
        <f>ROUND(I153*H153,2)</f>
        <v>651</v>
      </c>
      <c r="K153" s="195"/>
      <c r="L153" s="33"/>
      <c r="M153" s="196" t="s">
        <v>1</v>
      </c>
      <c r="N153" s="197" t="s">
        <v>42</v>
      </c>
      <c r="O153" s="198">
        <v>0.746</v>
      </c>
      <c r="P153" s="198">
        <f>O153*H153</f>
        <v>7.46</v>
      </c>
      <c r="Q153" s="198">
        <v>0.22133</v>
      </c>
      <c r="R153" s="198">
        <f>Q153*H153</f>
        <v>2.2132999999999998</v>
      </c>
      <c r="S153" s="198">
        <v>0</v>
      </c>
      <c r="T153" s="19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00" t="s">
        <v>153</v>
      </c>
      <c r="AT153" s="200" t="s">
        <v>149</v>
      </c>
      <c r="AU153" s="200" t="s">
        <v>154</v>
      </c>
      <c r="AY153" s="14" t="s">
        <v>147</v>
      </c>
      <c r="BE153" s="201">
        <f>IF(N153="základná",J153,0)</f>
        <v>0</v>
      </c>
      <c r="BF153" s="201">
        <f>IF(N153="znížená",J153,0)</f>
        <v>651</v>
      </c>
      <c r="BG153" s="201">
        <f>IF(N153="zákl. prenesená",J153,0)</f>
        <v>0</v>
      </c>
      <c r="BH153" s="201">
        <f>IF(N153="zníž. prenesená",J153,0)</f>
        <v>0</v>
      </c>
      <c r="BI153" s="201">
        <f>IF(N153="nulová",J153,0)</f>
        <v>0</v>
      </c>
      <c r="BJ153" s="14" t="s">
        <v>154</v>
      </c>
      <c r="BK153" s="201">
        <f>ROUND(I153*H153,2)</f>
        <v>651</v>
      </c>
      <c r="BL153" s="14" t="s">
        <v>153</v>
      </c>
      <c r="BM153" s="200" t="s">
        <v>272</v>
      </c>
    </row>
    <row r="154" spans="1:65" s="2" customFormat="1" ht="24.2" customHeight="1">
      <c r="A154" s="28"/>
      <c r="B154" s="29"/>
      <c r="C154" s="206" t="s">
        <v>273</v>
      </c>
      <c r="D154" s="206" t="s">
        <v>222</v>
      </c>
      <c r="E154" s="207" t="s">
        <v>274</v>
      </c>
      <c r="F154" s="208" t="s">
        <v>275</v>
      </c>
      <c r="G154" s="209" t="s">
        <v>244</v>
      </c>
      <c r="H154" s="210">
        <v>10</v>
      </c>
      <c r="I154" s="211">
        <v>92</v>
      </c>
      <c r="J154" s="211">
        <f>ROUND(I154*H154,2)</f>
        <v>920</v>
      </c>
      <c r="K154" s="212"/>
      <c r="L154" s="213"/>
      <c r="M154" s="214" t="s">
        <v>1</v>
      </c>
      <c r="N154" s="215" t="s">
        <v>42</v>
      </c>
      <c r="O154" s="198">
        <v>0</v>
      </c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00" t="s">
        <v>165</v>
      </c>
      <c r="AT154" s="200" t="s">
        <v>222</v>
      </c>
      <c r="AU154" s="200" t="s">
        <v>154</v>
      </c>
      <c r="AY154" s="14" t="s">
        <v>147</v>
      </c>
      <c r="BE154" s="201">
        <f>IF(N154="základná",J154,0)</f>
        <v>0</v>
      </c>
      <c r="BF154" s="201">
        <f>IF(N154="znížená",J154,0)</f>
        <v>920</v>
      </c>
      <c r="BG154" s="201">
        <f>IF(N154="zákl. prenesená",J154,0)</f>
        <v>0</v>
      </c>
      <c r="BH154" s="201">
        <f>IF(N154="zníž. prenesená",J154,0)</f>
        <v>0</v>
      </c>
      <c r="BI154" s="201">
        <f>IF(N154="nulová",J154,0)</f>
        <v>0</v>
      </c>
      <c r="BJ154" s="14" t="s">
        <v>154</v>
      </c>
      <c r="BK154" s="201">
        <f>ROUND(I154*H154,2)</f>
        <v>920</v>
      </c>
      <c r="BL154" s="14" t="s">
        <v>153</v>
      </c>
      <c r="BM154" s="200" t="s">
        <v>276</v>
      </c>
    </row>
    <row r="155" spans="1:65" s="2" customFormat="1" ht="33" customHeight="1">
      <c r="A155" s="28"/>
      <c r="B155" s="29"/>
      <c r="C155" s="189" t="s">
        <v>196</v>
      </c>
      <c r="D155" s="189" t="s">
        <v>149</v>
      </c>
      <c r="E155" s="190" t="s">
        <v>277</v>
      </c>
      <c r="F155" s="191" t="s">
        <v>278</v>
      </c>
      <c r="G155" s="192" t="s">
        <v>279</v>
      </c>
      <c r="H155" s="193">
        <v>250</v>
      </c>
      <c r="I155" s="194">
        <v>8.57</v>
      </c>
      <c r="J155" s="194">
        <f>ROUND(I155*H155,2)</f>
        <v>2142.5</v>
      </c>
      <c r="K155" s="195"/>
      <c r="L155" s="33"/>
      <c r="M155" s="196" t="s">
        <v>1</v>
      </c>
      <c r="N155" s="197" t="s">
        <v>42</v>
      </c>
      <c r="O155" s="198">
        <v>0.20399999999999999</v>
      </c>
      <c r="P155" s="198">
        <f>O155*H155</f>
        <v>51</v>
      </c>
      <c r="Q155" s="198">
        <v>0.1258406</v>
      </c>
      <c r="R155" s="198">
        <f>Q155*H155</f>
        <v>31.460149999999999</v>
      </c>
      <c r="S155" s="198">
        <v>0</v>
      </c>
      <c r="T155" s="199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00" t="s">
        <v>153</v>
      </c>
      <c r="AT155" s="200" t="s">
        <v>149</v>
      </c>
      <c r="AU155" s="200" t="s">
        <v>154</v>
      </c>
      <c r="AY155" s="14" t="s">
        <v>147</v>
      </c>
      <c r="BE155" s="201">
        <f>IF(N155="základná",J155,0)</f>
        <v>0</v>
      </c>
      <c r="BF155" s="201">
        <f>IF(N155="znížená",J155,0)</f>
        <v>2142.5</v>
      </c>
      <c r="BG155" s="201">
        <f>IF(N155="zákl. prenesená",J155,0)</f>
        <v>0</v>
      </c>
      <c r="BH155" s="201">
        <f>IF(N155="zníž. prenesená",J155,0)</f>
        <v>0</v>
      </c>
      <c r="BI155" s="201">
        <f>IF(N155="nulová",J155,0)</f>
        <v>0</v>
      </c>
      <c r="BJ155" s="14" t="s">
        <v>154</v>
      </c>
      <c r="BK155" s="201">
        <f>ROUND(I155*H155,2)</f>
        <v>2142.5</v>
      </c>
      <c r="BL155" s="14" t="s">
        <v>153</v>
      </c>
      <c r="BM155" s="200" t="s">
        <v>280</v>
      </c>
    </row>
    <row r="156" spans="1:65" s="2" customFormat="1" ht="16.5" customHeight="1">
      <c r="A156" s="28"/>
      <c r="B156" s="29"/>
      <c r="C156" s="206" t="s">
        <v>281</v>
      </c>
      <c r="D156" s="206" t="s">
        <v>222</v>
      </c>
      <c r="E156" s="207" t="s">
        <v>282</v>
      </c>
      <c r="F156" s="208" t="s">
        <v>283</v>
      </c>
      <c r="G156" s="209" t="s">
        <v>244</v>
      </c>
      <c r="H156" s="210">
        <v>254</v>
      </c>
      <c r="I156" s="211">
        <v>8.7200000000000006</v>
      </c>
      <c r="J156" s="211">
        <f>ROUND(I156*H156,2)</f>
        <v>2214.88</v>
      </c>
      <c r="K156" s="212"/>
      <c r="L156" s="213"/>
      <c r="M156" s="214" t="s">
        <v>1</v>
      </c>
      <c r="N156" s="215" t="s">
        <v>42</v>
      </c>
      <c r="O156" s="198">
        <v>0</v>
      </c>
      <c r="P156" s="198">
        <f>O156*H156</f>
        <v>0</v>
      </c>
      <c r="Q156" s="198">
        <v>8.1000000000000003E-2</v>
      </c>
      <c r="R156" s="198">
        <f>Q156*H156</f>
        <v>20.574000000000002</v>
      </c>
      <c r="S156" s="198">
        <v>0</v>
      </c>
      <c r="T156" s="19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00" t="s">
        <v>165</v>
      </c>
      <c r="AT156" s="200" t="s">
        <v>222</v>
      </c>
      <c r="AU156" s="200" t="s">
        <v>154</v>
      </c>
      <c r="AY156" s="14" t="s">
        <v>147</v>
      </c>
      <c r="BE156" s="201">
        <f>IF(N156="základná",J156,0)</f>
        <v>0</v>
      </c>
      <c r="BF156" s="201">
        <f>IF(N156="znížená",J156,0)</f>
        <v>2214.88</v>
      </c>
      <c r="BG156" s="201">
        <f>IF(N156="zákl. prenesená",J156,0)</f>
        <v>0</v>
      </c>
      <c r="BH156" s="201">
        <f>IF(N156="zníž. prenesená",J156,0)</f>
        <v>0</v>
      </c>
      <c r="BI156" s="201">
        <f>IF(N156="nulová",J156,0)</f>
        <v>0</v>
      </c>
      <c r="BJ156" s="14" t="s">
        <v>154</v>
      </c>
      <c r="BK156" s="201">
        <f>ROUND(I156*H156,2)</f>
        <v>2214.88</v>
      </c>
      <c r="BL156" s="14" t="s">
        <v>153</v>
      </c>
      <c r="BM156" s="200" t="s">
        <v>284</v>
      </c>
    </row>
    <row r="157" spans="1:65" s="12" customFormat="1" ht="22.9" customHeight="1">
      <c r="B157" s="174"/>
      <c r="C157" s="175"/>
      <c r="D157" s="176" t="s">
        <v>75</v>
      </c>
      <c r="E157" s="187" t="s">
        <v>197</v>
      </c>
      <c r="F157" s="187" t="s">
        <v>198</v>
      </c>
      <c r="G157" s="175"/>
      <c r="H157" s="175"/>
      <c r="I157" s="175"/>
      <c r="J157" s="188">
        <f>BK157</f>
        <v>9883.16</v>
      </c>
      <c r="K157" s="175"/>
      <c r="L157" s="179"/>
      <c r="M157" s="180"/>
      <c r="N157" s="181"/>
      <c r="O157" s="181"/>
      <c r="P157" s="182">
        <f>P158</f>
        <v>163.80923999999999</v>
      </c>
      <c r="Q157" s="181"/>
      <c r="R157" s="182">
        <f>R158</f>
        <v>0</v>
      </c>
      <c r="S157" s="181"/>
      <c r="T157" s="183">
        <f>T158</f>
        <v>0</v>
      </c>
      <c r="AR157" s="184" t="s">
        <v>84</v>
      </c>
      <c r="AT157" s="185" t="s">
        <v>75</v>
      </c>
      <c r="AU157" s="185" t="s">
        <v>84</v>
      </c>
      <c r="AY157" s="184" t="s">
        <v>147</v>
      </c>
      <c r="BK157" s="186">
        <f>BK158</f>
        <v>9883.16</v>
      </c>
    </row>
    <row r="158" spans="1:65" s="2" customFormat="1" ht="33" customHeight="1">
      <c r="A158" s="28"/>
      <c r="B158" s="29"/>
      <c r="C158" s="189" t="s">
        <v>201</v>
      </c>
      <c r="D158" s="189" t="s">
        <v>149</v>
      </c>
      <c r="E158" s="190" t="s">
        <v>285</v>
      </c>
      <c r="F158" s="191" t="s">
        <v>286</v>
      </c>
      <c r="G158" s="192" t="s">
        <v>195</v>
      </c>
      <c r="H158" s="193">
        <v>5460.308</v>
      </c>
      <c r="I158" s="194">
        <v>1.81</v>
      </c>
      <c r="J158" s="194">
        <f>ROUND(I158*H158,2)</f>
        <v>9883.16</v>
      </c>
      <c r="K158" s="195"/>
      <c r="L158" s="33"/>
      <c r="M158" s="202" t="s">
        <v>1</v>
      </c>
      <c r="N158" s="203" t="s">
        <v>42</v>
      </c>
      <c r="O158" s="204">
        <v>0.03</v>
      </c>
      <c r="P158" s="204">
        <f>O158*H158</f>
        <v>163.80923999999999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00" t="s">
        <v>153</v>
      </c>
      <c r="AT158" s="200" t="s">
        <v>149</v>
      </c>
      <c r="AU158" s="200" t="s">
        <v>154</v>
      </c>
      <c r="AY158" s="14" t="s">
        <v>147</v>
      </c>
      <c r="BE158" s="201">
        <f>IF(N158="základná",J158,0)</f>
        <v>0</v>
      </c>
      <c r="BF158" s="201">
        <f>IF(N158="znížená",J158,0)</f>
        <v>9883.16</v>
      </c>
      <c r="BG158" s="201">
        <f>IF(N158="zákl. prenesená",J158,0)</f>
        <v>0</v>
      </c>
      <c r="BH158" s="201">
        <f>IF(N158="zníž. prenesená",J158,0)</f>
        <v>0</v>
      </c>
      <c r="BI158" s="201">
        <f>IF(N158="nulová",J158,0)</f>
        <v>0</v>
      </c>
      <c r="BJ158" s="14" t="s">
        <v>154</v>
      </c>
      <c r="BK158" s="201">
        <f>ROUND(I158*H158,2)</f>
        <v>9883.16</v>
      </c>
      <c r="BL158" s="14" t="s">
        <v>153</v>
      </c>
      <c r="BM158" s="200" t="s">
        <v>287</v>
      </c>
    </row>
    <row r="159" spans="1:65" s="2" customFormat="1" ht="6.95" customHeight="1">
      <c r="A159" s="28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33"/>
      <c r="M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</row>
  </sheetData>
  <sheetProtection algorithmName="SHA-512" hashValue="+yVaIEzBlgW/lt3eWDOmHt6yolUKS5z5Zcfd8ShJuCjDvm2o4w98sVJ67QMVB/qsQTSHdA2A7rDk/A+upzWEqw==" saltValue="D5/x5/chF9ZJcFB+fog5Cz5pv/+IMdW5WVnBHjRdnWNIhsvjJeZVf8sZfjXbuxw6r2f+XotVuhf0TrMjMfxnrg==" spinCount="100000" sheet="1" objects="1" scenarios="1" formatColumns="0" formatRows="0" autoFilter="0"/>
  <autoFilter ref="C122:K158" xr:uid="{00000000-0009-0000-0000-000002000000}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288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ROUND(J119, 2)</f>
        <v>45572.88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ROUND((SUM(BE119:BE151)),  2)</f>
        <v>0</v>
      </c>
      <c r="G33" s="124"/>
      <c r="H33" s="124"/>
      <c r="I33" s="125">
        <v>0.2</v>
      </c>
      <c r="J33" s="123">
        <f>ROUND(((SUM(BE119:BE151))*I33),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ROUND((SUM(BF119:BF151)),  2)</f>
        <v>45572.88</v>
      </c>
      <c r="G34" s="28"/>
      <c r="H34" s="28"/>
      <c r="I34" s="127">
        <v>0.2</v>
      </c>
      <c r="J34" s="126">
        <f>ROUND(((SUM(BF119:BF151))*I34),  2)</f>
        <v>9114.58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ROUND((SUM(BG119:BG151)),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ROUND((SUM(BH119:BH151)),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ROUND((SUM(BI119:BI151)),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54687.46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03 - SO03 Terénne a sadové úpravy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J119</f>
        <v>45572.880000000012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J120</f>
        <v>45572.880000000012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128</v>
      </c>
      <c r="E98" s="159"/>
      <c r="F98" s="159"/>
      <c r="G98" s="159"/>
      <c r="H98" s="159"/>
      <c r="I98" s="159"/>
      <c r="J98" s="160">
        <f>J121</f>
        <v>45386.830000000009</v>
      </c>
      <c r="K98" s="157"/>
      <c r="L98" s="161"/>
    </row>
    <row r="99" spans="1:31" s="10" customFormat="1" ht="19.899999999999999" hidden="1" customHeight="1">
      <c r="B99" s="156"/>
      <c r="C99" s="157"/>
      <c r="D99" s="158" t="s">
        <v>131</v>
      </c>
      <c r="E99" s="159"/>
      <c r="F99" s="159"/>
      <c r="G99" s="159"/>
      <c r="H99" s="159"/>
      <c r="I99" s="159"/>
      <c r="J99" s="160">
        <f>J150</f>
        <v>186.05</v>
      </c>
      <c r="K99" s="157"/>
      <c r="L99" s="161"/>
    </row>
    <row r="100" spans="1:31" s="2" customFormat="1" ht="21.75" hidden="1" customHeight="1">
      <c r="A100" s="28"/>
      <c r="B100" s="29"/>
      <c r="C100" s="30"/>
      <c r="D100" s="30"/>
      <c r="E100" s="30"/>
      <c r="F100" s="30"/>
      <c r="G100" s="30"/>
      <c r="H100" s="30"/>
      <c r="I100" s="30"/>
      <c r="J100" s="30"/>
      <c r="K100" s="30"/>
      <c r="L100" s="49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5" hidden="1" customHeight="1">
      <c r="A101" s="28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ht="11.25" hidden="1"/>
    <row r="103" spans="1:31" ht="11.25" hidden="1"/>
    <row r="104" spans="1:31" ht="11.25" hidden="1"/>
    <row r="105" spans="1:31" s="2" customFormat="1" ht="6.95" customHeight="1">
      <c r="A105" s="28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5" customHeight="1">
      <c r="A106" s="28"/>
      <c r="B106" s="29"/>
      <c r="C106" s="20" t="s">
        <v>133</v>
      </c>
      <c r="D106" s="30"/>
      <c r="E106" s="30"/>
      <c r="F106" s="30"/>
      <c r="G106" s="30"/>
      <c r="H106" s="30"/>
      <c r="I106" s="30"/>
      <c r="J106" s="30"/>
      <c r="K106" s="30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13</v>
      </c>
      <c r="D108" s="30"/>
      <c r="E108" s="30"/>
      <c r="F108" s="30"/>
      <c r="G108" s="30"/>
      <c r="H108" s="30"/>
      <c r="I108" s="30"/>
      <c r="J108" s="30"/>
      <c r="K108" s="30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30"/>
      <c r="D109" s="30"/>
      <c r="E109" s="262" t="str">
        <f>E7</f>
        <v>Zberný dvor obce Chtelnica</v>
      </c>
      <c r="F109" s="263"/>
      <c r="G109" s="263"/>
      <c r="H109" s="263"/>
      <c r="I109" s="30"/>
      <c r="J109" s="30"/>
      <c r="K109" s="30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5" t="s">
        <v>120</v>
      </c>
      <c r="D110" s="30"/>
      <c r="E110" s="30"/>
      <c r="F110" s="30"/>
      <c r="G110" s="30"/>
      <c r="H110" s="30"/>
      <c r="I110" s="30"/>
      <c r="J110" s="30"/>
      <c r="K110" s="30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30"/>
      <c r="D111" s="30"/>
      <c r="E111" s="222" t="str">
        <f>E9</f>
        <v>03 - SO03 Terénne a sadové úpravy</v>
      </c>
      <c r="F111" s="264"/>
      <c r="G111" s="264"/>
      <c r="H111" s="264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17</v>
      </c>
      <c r="D113" s="30"/>
      <c r="E113" s="30"/>
      <c r="F113" s="23" t="str">
        <f>F12</f>
        <v>Chtelnica</v>
      </c>
      <c r="G113" s="30"/>
      <c r="H113" s="30"/>
      <c r="I113" s="25" t="s">
        <v>19</v>
      </c>
      <c r="J113" s="64" t="str">
        <f>IF(J12="","",J12)</f>
        <v>5. 10. 2022</v>
      </c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5.2" customHeight="1">
      <c r="A115" s="28"/>
      <c r="B115" s="29"/>
      <c r="C115" s="25" t="s">
        <v>21</v>
      </c>
      <c r="D115" s="30"/>
      <c r="E115" s="30"/>
      <c r="F115" s="23" t="str">
        <f>E15</f>
        <v>Obec Chtelnica</v>
      </c>
      <c r="G115" s="30"/>
      <c r="H115" s="30"/>
      <c r="I115" s="25" t="s">
        <v>30</v>
      </c>
      <c r="J115" s="26" t="str">
        <f>E21</f>
        <v xml:space="preserve"> </v>
      </c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5" t="s">
        <v>26</v>
      </c>
      <c r="D116" s="30"/>
      <c r="E116" s="30"/>
      <c r="F116" s="23" t="str">
        <f>IF(E18="","",E18)</f>
        <v>INVEX, spol. s r.o.</v>
      </c>
      <c r="G116" s="30"/>
      <c r="H116" s="30"/>
      <c r="I116" s="25" t="s">
        <v>33</v>
      </c>
      <c r="J116" s="26" t="str">
        <f>E24</f>
        <v>Ing.Brestovanská</v>
      </c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0.3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11" customFormat="1" ht="29.25" customHeight="1">
      <c r="A118" s="162"/>
      <c r="B118" s="163"/>
      <c r="C118" s="164" t="s">
        <v>134</v>
      </c>
      <c r="D118" s="165" t="s">
        <v>61</v>
      </c>
      <c r="E118" s="165" t="s">
        <v>57</v>
      </c>
      <c r="F118" s="165" t="s">
        <v>58</v>
      </c>
      <c r="G118" s="165" t="s">
        <v>135</v>
      </c>
      <c r="H118" s="165" t="s">
        <v>136</v>
      </c>
      <c r="I118" s="165" t="s">
        <v>137</v>
      </c>
      <c r="J118" s="166" t="s">
        <v>124</v>
      </c>
      <c r="K118" s="167" t="s">
        <v>138</v>
      </c>
      <c r="L118" s="168"/>
      <c r="M118" s="73" t="s">
        <v>1</v>
      </c>
      <c r="N118" s="74" t="s">
        <v>40</v>
      </c>
      <c r="O118" s="74" t="s">
        <v>139</v>
      </c>
      <c r="P118" s="74" t="s">
        <v>140</v>
      </c>
      <c r="Q118" s="74" t="s">
        <v>141</v>
      </c>
      <c r="R118" s="74" t="s">
        <v>142</v>
      </c>
      <c r="S118" s="74" t="s">
        <v>143</v>
      </c>
      <c r="T118" s="75" t="s">
        <v>144</v>
      </c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</row>
    <row r="119" spans="1:65" s="2" customFormat="1" ht="22.9" customHeight="1">
      <c r="A119" s="28"/>
      <c r="B119" s="29"/>
      <c r="C119" s="80" t="s">
        <v>125</v>
      </c>
      <c r="D119" s="30"/>
      <c r="E119" s="30"/>
      <c r="F119" s="30"/>
      <c r="G119" s="30"/>
      <c r="H119" s="30"/>
      <c r="I119" s="30"/>
      <c r="J119" s="169">
        <f>BK119</f>
        <v>45572.880000000012</v>
      </c>
      <c r="K119" s="30"/>
      <c r="L119" s="33"/>
      <c r="M119" s="76"/>
      <c r="N119" s="170"/>
      <c r="O119" s="77"/>
      <c r="P119" s="171">
        <f>P120</f>
        <v>920.23294299999998</v>
      </c>
      <c r="Q119" s="77"/>
      <c r="R119" s="171">
        <f>R120</f>
        <v>3.8687000000000005</v>
      </c>
      <c r="S119" s="77"/>
      <c r="T119" s="172">
        <f>T120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4" t="s">
        <v>75</v>
      </c>
      <c r="AU119" s="14" t="s">
        <v>126</v>
      </c>
      <c r="BK119" s="173">
        <f>BK120</f>
        <v>45572.880000000012</v>
      </c>
    </row>
    <row r="120" spans="1:65" s="12" customFormat="1" ht="25.9" customHeight="1">
      <c r="B120" s="174"/>
      <c r="C120" s="175"/>
      <c r="D120" s="176" t="s">
        <v>75</v>
      </c>
      <c r="E120" s="177" t="s">
        <v>145</v>
      </c>
      <c r="F120" s="177" t="s">
        <v>146</v>
      </c>
      <c r="G120" s="175"/>
      <c r="H120" s="175"/>
      <c r="I120" s="175"/>
      <c r="J120" s="178">
        <f>BK120</f>
        <v>45572.880000000012</v>
      </c>
      <c r="K120" s="175"/>
      <c r="L120" s="179"/>
      <c r="M120" s="180"/>
      <c r="N120" s="181"/>
      <c r="O120" s="181"/>
      <c r="P120" s="182">
        <f>P121+P150</f>
        <v>920.23294299999998</v>
      </c>
      <c r="Q120" s="181"/>
      <c r="R120" s="182">
        <f>R121+R150</f>
        <v>3.8687000000000005</v>
      </c>
      <c r="S120" s="181"/>
      <c r="T120" s="183">
        <f>T121+T150</f>
        <v>0</v>
      </c>
      <c r="AR120" s="184" t="s">
        <v>84</v>
      </c>
      <c r="AT120" s="185" t="s">
        <v>75</v>
      </c>
      <c r="AU120" s="185" t="s">
        <v>76</v>
      </c>
      <c r="AY120" s="184" t="s">
        <v>147</v>
      </c>
      <c r="BK120" s="186">
        <f>BK121+BK150</f>
        <v>45572.880000000012</v>
      </c>
    </row>
    <row r="121" spans="1:65" s="12" customFormat="1" ht="22.9" customHeight="1">
      <c r="B121" s="174"/>
      <c r="C121" s="175"/>
      <c r="D121" s="176" t="s">
        <v>75</v>
      </c>
      <c r="E121" s="187" t="s">
        <v>84</v>
      </c>
      <c r="F121" s="187" t="s">
        <v>148</v>
      </c>
      <c r="G121" s="175"/>
      <c r="H121" s="175"/>
      <c r="I121" s="175"/>
      <c r="J121" s="188">
        <f>BK121</f>
        <v>45386.830000000009</v>
      </c>
      <c r="K121" s="175"/>
      <c r="L121" s="179"/>
      <c r="M121" s="180"/>
      <c r="N121" s="181"/>
      <c r="O121" s="181"/>
      <c r="P121" s="182">
        <f>SUM(P122:P149)</f>
        <v>912.62823100000003</v>
      </c>
      <c r="Q121" s="181"/>
      <c r="R121" s="182">
        <f>SUM(R122:R149)</f>
        <v>3.8687000000000005</v>
      </c>
      <c r="S121" s="181"/>
      <c r="T121" s="183">
        <f>SUM(T122:T149)</f>
        <v>0</v>
      </c>
      <c r="AR121" s="184" t="s">
        <v>84</v>
      </c>
      <c r="AT121" s="185" t="s">
        <v>75</v>
      </c>
      <c r="AU121" s="185" t="s">
        <v>84</v>
      </c>
      <c r="AY121" s="184" t="s">
        <v>147</v>
      </c>
      <c r="BK121" s="186">
        <f>SUM(BK122:BK149)</f>
        <v>45386.830000000009</v>
      </c>
    </row>
    <row r="122" spans="1:65" s="2" customFormat="1" ht="24.2" customHeight="1">
      <c r="A122" s="28"/>
      <c r="B122" s="29"/>
      <c r="C122" s="189" t="s">
        <v>84</v>
      </c>
      <c r="D122" s="189" t="s">
        <v>149</v>
      </c>
      <c r="E122" s="190" t="s">
        <v>289</v>
      </c>
      <c r="F122" s="191" t="s">
        <v>290</v>
      </c>
      <c r="G122" s="192" t="s">
        <v>157</v>
      </c>
      <c r="H122" s="193">
        <v>520</v>
      </c>
      <c r="I122" s="194">
        <v>1.1399999999999999</v>
      </c>
      <c r="J122" s="194">
        <f t="shared" ref="J122:J149" si="0">ROUND(I122*H122,2)</f>
        <v>592.79999999999995</v>
      </c>
      <c r="K122" s="195"/>
      <c r="L122" s="33"/>
      <c r="M122" s="196" t="s">
        <v>1</v>
      </c>
      <c r="N122" s="197" t="s">
        <v>42</v>
      </c>
      <c r="O122" s="198">
        <v>2.138E-2</v>
      </c>
      <c r="P122" s="198">
        <f t="shared" ref="P122:P149" si="1">O122*H122</f>
        <v>11.117599999999999</v>
      </c>
      <c r="Q122" s="198">
        <v>0</v>
      </c>
      <c r="R122" s="198">
        <f t="shared" ref="R122:R149" si="2">Q122*H122</f>
        <v>0</v>
      </c>
      <c r="S122" s="198">
        <v>0</v>
      </c>
      <c r="T122" s="199">
        <f t="shared" ref="T122:T149" si="3"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200" t="s">
        <v>153</v>
      </c>
      <c r="AT122" s="200" t="s">
        <v>149</v>
      </c>
      <c r="AU122" s="200" t="s">
        <v>154</v>
      </c>
      <c r="AY122" s="14" t="s">
        <v>147</v>
      </c>
      <c r="BE122" s="201">
        <f t="shared" ref="BE122:BE149" si="4">IF(N122="základná",J122,0)</f>
        <v>0</v>
      </c>
      <c r="BF122" s="201">
        <f t="shared" ref="BF122:BF149" si="5">IF(N122="znížená",J122,0)</f>
        <v>592.79999999999995</v>
      </c>
      <c r="BG122" s="201">
        <f t="shared" ref="BG122:BG149" si="6">IF(N122="zákl. prenesená",J122,0)</f>
        <v>0</v>
      </c>
      <c r="BH122" s="201">
        <f t="shared" ref="BH122:BH149" si="7">IF(N122="zníž. prenesená",J122,0)</f>
        <v>0</v>
      </c>
      <c r="BI122" s="201">
        <f t="shared" ref="BI122:BI149" si="8">IF(N122="nulová",J122,0)</f>
        <v>0</v>
      </c>
      <c r="BJ122" s="14" t="s">
        <v>154</v>
      </c>
      <c r="BK122" s="201">
        <f t="shared" ref="BK122:BK149" si="9">ROUND(I122*H122,2)</f>
        <v>592.79999999999995</v>
      </c>
      <c r="BL122" s="14" t="s">
        <v>153</v>
      </c>
      <c r="BM122" s="200" t="s">
        <v>154</v>
      </c>
    </row>
    <row r="123" spans="1:65" s="2" customFormat="1" ht="16.5" customHeight="1">
      <c r="A123" s="28"/>
      <c r="B123" s="29"/>
      <c r="C123" s="206" t="s">
        <v>154</v>
      </c>
      <c r="D123" s="206" t="s">
        <v>222</v>
      </c>
      <c r="E123" s="207" t="s">
        <v>291</v>
      </c>
      <c r="F123" s="208" t="s">
        <v>292</v>
      </c>
      <c r="G123" s="209" t="s">
        <v>293</v>
      </c>
      <c r="H123" s="210">
        <v>20</v>
      </c>
      <c r="I123" s="211">
        <v>11.04</v>
      </c>
      <c r="J123" s="211">
        <f t="shared" si="0"/>
        <v>220.8</v>
      </c>
      <c r="K123" s="212"/>
      <c r="L123" s="213"/>
      <c r="M123" s="214" t="s">
        <v>1</v>
      </c>
      <c r="N123" s="215" t="s">
        <v>42</v>
      </c>
      <c r="O123" s="198">
        <v>0</v>
      </c>
      <c r="P123" s="198">
        <f t="shared" si="1"/>
        <v>0</v>
      </c>
      <c r="Q123" s="198">
        <v>1E-3</v>
      </c>
      <c r="R123" s="198">
        <f t="shared" si="2"/>
        <v>0.02</v>
      </c>
      <c r="S123" s="198">
        <v>0</v>
      </c>
      <c r="T123" s="199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200" t="s">
        <v>165</v>
      </c>
      <c r="AT123" s="200" t="s">
        <v>222</v>
      </c>
      <c r="AU123" s="200" t="s">
        <v>154</v>
      </c>
      <c r="AY123" s="14" t="s">
        <v>147</v>
      </c>
      <c r="BE123" s="201">
        <f t="shared" si="4"/>
        <v>0</v>
      </c>
      <c r="BF123" s="201">
        <f t="shared" si="5"/>
        <v>220.8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14" t="s">
        <v>154</v>
      </c>
      <c r="BK123" s="201">
        <f t="shared" si="9"/>
        <v>220.8</v>
      </c>
      <c r="BL123" s="14" t="s">
        <v>153</v>
      </c>
      <c r="BM123" s="200" t="s">
        <v>153</v>
      </c>
    </row>
    <row r="124" spans="1:65" s="2" customFormat="1" ht="24.2" customHeight="1">
      <c r="A124" s="28"/>
      <c r="B124" s="29"/>
      <c r="C124" s="189" t="s">
        <v>158</v>
      </c>
      <c r="D124" s="189" t="s">
        <v>149</v>
      </c>
      <c r="E124" s="190" t="s">
        <v>294</v>
      </c>
      <c r="F124" s="191" t="s">
        <v>295</v>
      </c>
      <c r="G124" s="192" t="s">
        <v>157</v>
      </c>
      <c r="H124" s="193">
        <v>170</v>
      </c>
      <c r="I124" s="194">
        <v>1.56</v>
      </c>
      <c r="J124" s="194">
        <f t="shared" si="0"/>
        <v>265.2</v>
      </c>
      <c r="K124" s="195"/>
      <c r="L124" s="33"/>
      <c r="M124" s="196" t="s">
        <v>1</v>
      </c>
      <c r="N124" s="197" t="s">
        <v>42</v>
      </c>
      <c r="O124" s="198">
        <v>4.7379999999999999E-2</v>
      </c>
      <c r="P124" s="198">
        <f t="shared" si="1"/>
        <v>8.0545999999999989</v>
      </c>
      <c r="Q124" s="198">
        <v>0</v>
      </c>
      <c r="R124" s="198">
        <f t="shared" si="2"/>
        <v>0</v>
      </c>
      <c r="S124" s="198">
        <v>0</v>
      </c>
      <c r="T124" s="199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200" t="s">
        <v>153</v>
      </c>
      <c r="AT124" s="200" t="s">
        <v>149</v>
      </c>
      <c r="AU124" s="200" t="s">
        <v>154</v>
      </c>
      <c r="AY124" s="14" t="s">
        <v>147</v>
      </c>
      <c r="BE124" s="201">
        <f t="shared" si="4"/>
        <v>0</v>
      </c>
      <c r="BF124" s="201">
        <f t="shared" si="5"/>
        <v>265.2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14" t="s">
        <v>154</v>
      </c>
      <c r="BK124" s="201">
        <f t="shared" si="9"/>
        <v>265.2</v>
      </c>
      <c r="BL124" s="14" t="s">
        <v>153</v>
      </c>
      <c r="BM124" s="200" t="s">
        <v>162</v>
      </c>
    </row>
    <row r="125" spans="1:65" s="2" customFormat="1" ht="16.5" customHeight="1">
      <c r="A125" s="28"/>
      <c r="B125" s="29"/>
      <c r="C125" s="206" t="s">
        <v>153</v>
      </c>
      <c r="D125" s="206" t="s">
        <v>222</v>
      </c>
      <c r="E125" s="207" t="s">
        <v>296</v>
      </c>
      <c r="F125" s="208" t="s">
        <v>292</v>
      </c>
      <c r="G125" s="209" t="s">
        <v>293</v>
      </c>
      <c r="H125" s="210">
        <v>7</v>
      </c>
      <c r="I125" s="211">
        <v>11.04</v>
      </c>
      <c r="J125" s="211">
        <f t="shared" si="0"/>
        <v>77.28</v>
      </c>
      <c r="K125" s="212"/>
      <c r="L125" s="213"/>
      <c r="M125" s="214" t="s">
        <v>1</v>
      </c>
      <c r="N125" s="215" t="s">
        <v>42</v>
      </c>
      <c r="O125" s="198">
        <v>0</v>
      </c>
      <c r="P125" s="198">
        <f t="shared" si="1"/>
        <v>0</v>
      </c>
      <c r="Q125" s="198">
        <v>0</v>
      </c>
      <c r="R125" s="198">
        <f t="shared" si="2"/>
        <v>0</v>
      </c>
      <c r="S125" s="198">
        <v>0</v>
      </c>
      <c r="T125" s="199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200" t="s">
        <v>165</v>
      </c>
      <c r="AT125" s="200" t="s">
        <v>222</v>
      </c>
      <c r="AU125" s="200" t="s">
        <v>154</v>
      </c>
      <c r="AY125" s="14" t="s">
        <v>147</v>
      </c>
      <c r="BE125" s="201">
        <f t="shared" si="4"/>
        <v>0</v>
      </c>
      <c r="BF125" s="201">
        <f t="shared" si="5"/>
        <v>77.28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14" t="s">
        <v>154</v>
      </c>
      <c r="BK125" s="201">
        <f t="shared" si="9"/>
        <v>77.28</v>
      </c>
      <c r="BL125" s="14" t="s">
        <v>153</v>
      </c>
      <c r="BM125" s="200" t="s">
        <v>165</v>
      </c>
    </row>
    <row r="126" spans="1:65" s="2" customFormat="1" ht="24.2" customHeight="1">
      <c r="A126" s="28"/>
      <c r="B126" s="29"/>
      <c r="C126" s="189" t="s">
        <v>166</v>
      </c>
      <c r="D126" s="189" t="s">
        <v>149</v>
      </c>
      <c r="E126" s="190" t="s">
        <v>297</v>
      </c>
      <c r="F126" s="191" t="s">
        <v>298</v>
      </c>
      <c r="G126" s="192" t="s">
        <v>157</v>
      </c>
      <c r="H126" s="193">
        <v>690</v>
      </c>
      <c r="I126" s="194">
        <v>1.44</v>
      </c>
      <c r="J126" s="194">
        <f t="shared" si="0"/>
        <v>993.6</v>
      </c>
      <c r="K126" s="195"/>
      <c r="L126" s="33"/>
      <c r="M126" s="196" t="s">
        <v>1</v>
      </c>
      <c r="N126" s="197" t="s">
        <v>42</v>
      </c>
      <c r="O126" s="198">
        <v>2.8000000000000001E-2</v>
      </c>
      <c r="P126" s="198">
        <f t="shared" si="1"/>
        <v>19.32</v>
      </c>
      <c r="Q126" s="198">
        <v>0</v>
      </c>
      <c r="R126" s="198">
        <f t="shared" si="2"/>
        <v>0</v>
      </c>
      <c r="S126" s="198">
        <v>0</v>
      </c>
      <c r="T126" s="199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200" t="s">
        <v>153</v>
      </c>
      <c r="AT126" s="200" t="s">
        <v>149</v>
      </c>
      <c r="AU126" s="200" t="s">
        <v>154</v>
      </c>
      <c r="AY126" s="14" t="s">
        <v>147</v>
      </c>
      <c r="BE126" s="201">
        <f t="shared" si="4"/>
        <v>0</v>
      </c>
      <c r="BF126" s="201">
        <f t="shared" si="5"/>
        <v>993.6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14" t="s">
        <v>154</v>
      </c>
      <c r="BK126" s="201">
        <f t="shared" si="9"/>
        <v>993.6</v>
      </c>
      <c r="BL126" s="14" t="s">
        <v>153</v>
      </c>
      <c r="BM126" s="200" t="s">
        <v>110</v>
      </c>
    </row>
    <row r="127" spans="1:65" s="2" customFormat="1" ht="33" customHeight="1">
      <c r="A127" s="28"/>
      <c r="B127" s="29"/>
      <c r="C127" s="189" t="s">
        <v>162</v>
      </c>
      <c r="D127" s="189" t="s">
        <v>149</v>
      </c>
      <c r="E127" s="190" t="s">
        <v>184</v>
      </c>
      <c r="F127" s="191" t="s">
        <v>299</v>
      </c>
      <c r="G127" s="192" t="s">
        <v>157</v>
      </c>
      <c r="H127" s="193">
        <v>690</v>
      </c>
      <c r="I127" s="194">
        <v>1.38</v>
      </c>
      <c r="J127" s="194">
        <f t="shared" si="0"/>
        <v>952.2</v>
      </c>
      <c r="K127" s="195"/>
      <c r="L127" s="33"/>
      <c r="M127" s="196" t="s">
        <v>1</v>
      </c>
      <c r="N127" s="197" t="s">
        <v>42</v>
      </c>
      <c r="O127" s="198">
        <v>8.8999999999999996E-2</v>
      </c>
      <c r="P127" s="198">
        <f t="shared" si="1"/>
        <v>61.41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200" t="s">
        <v>153</v>
      </c>
      <c r="AT127" s="200" t="s">
        <v>149</v>
      </c>
      <c r="AU127" s="200" t="s">
        <v>154</v>
      </c>
      <c r="AY127" s="14" t="s">
        <v>147</v>
      </c>
      <c r="BE127" s="201">
        <f t="shared" si="4"/>
        <v>0</v>
      </c>
      <c r="BF127" s="201">
        <f t="shared" si="5"/>
        <v>952.2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4" t="s">
        <v>154</v>
      </c>
      <c r="BK127" s="201">
        <f t="shared" si="9"/>
        <v>952.2</v>
      </c>
      <c r="BL127" s="14" t="s">
        <v>153</v>
      </c>
      <c r="BM127" s="200" t="s">
        <v>171</v>
      </c>
    </row>
    <row r="128" spans="1:65" s="2" customFormat="1" ht="24.2" customHeight="1">
      <c r="A128" s="28"/>
      <c r="B128" s="29"/>
      <c r="C128" s="189" t="s">
        <v>172</v>
      </c>
      <c r="D128" s="189" t="s">
        <v>149</v>
      </c>
      <c r="E128" s="190" t="s">
        <v>300</v>
      </c>
      <c r="F128" s="191" t="s">
        <v>301</v>
      </c>
      <c r="G128" s="192" t="s">
        <v>244</v>
      </c>
      <c r="H128" s="193">
        <v>95</v>
      </c>
      <c r="I128" s="194">
        <v>57.6</v>
      </c>
      <c r="J128" s="194">
        <f t="shared" si="0"/>
        <v>5472</v>
      </c>
      <c r="K128" s="195"/>
      <c r="L128" s="33"/>
      <c r="M128" s="196" t="s">
        <v>1</v>
      </c>
      <c r="N128" s="197" t="s">
        <v>42</v>
      </c>
      <c r="O128" s="198">
        <v>2.9470000000000001</v>
      </c>
      <c r="P128" s="198">
        <f t="shared" si="1"/>
        <v>279.96500000000003</v>
      </c>
      <c r="Q128" s="198">
        <v>0</v>
      </c>
      <c r="R128" s="198">
        <f t="shared" si="2"/>
        <v>0</v>
      </c>
      <c r="S128" s="198">
        <v>0</v>
      </c>
      <c r="T128" s="199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200" t="s">
        <v>153</v>
      </c>
      <c r="AT128" s="200" t="s">
        <v>149</v>
      </c>
      <c r="AU128" s="200" t="s">
        <v>154</v>
      </c>
      <c r="AY128" s="14" t="s">
        <v>147</v>
      </c>
      <c r="BE128" s="201">
        <f t="shared" si="4"/>
        <v>0</v>
      </c>
      <c r="BF128" s="201">
        <f t="shared" si="5"/>
        <v>5472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4" t="s">
        <v>154</v>
      </c>
      <c r="BK128" s="201">
        <f t="shared" si="9"/>
        <v>5472</v>
      </c>
      <c r="BL128" s="14" t="s">
        <v>153</v>
      </c>
      <c r="BM128" s="200" t="s">
        <v>116</v>
      </c>
    </row>
    <row r="129" spans="1:65" s="2" customFormat="1" ht="24.2" customHeight="1">
      <c r="A129" s="28"/>
      <c r="B129" s="29"/>
      <c r="C129" s="189" t="s">
        <v>165</v>
      </c>
      <c r="D129" s="189" t="s">
        <v>149</v>
      </c>
      <c r="E129" s="190" t="s">
        <v>302</v>
      </c>
      <c r="F129" s="191" t="s">
        <v>303</v>
      </c>
      <c r="G129" s="192" t="s">
        <v>157</v>
      </c>
      <c r="H129" s="193">
        <v>690</v>
      </c>
      <c r="I129" s="194">
        <v>0.96</v>
      </c>
      <c r="J129" s="194">
        <f t="shared" si="0"/>
        <v>662.4</v>
      </c>
      <c r="K129" s="195"/>
      <c r="L129" s="33"/>
      <c r="M129" s="196" t="s">
        <v>1</v>
      </c>
      <c r="N129" s="197" t="s">
        <v>42</v>
      </c>
      <c r="O129" s="198">
        <v>1E-3</v>
      </c>
      <c r="P129" s="198">
        <f t="shared" si="1"/>
        <v>0.69000000000000006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0" t="s">
        <v>153</v>
      </c>
      <c r="AT129" s="200" t="s">
        <v>149</v>
      </c>
      <c r="AU129" s="200" t="s">
        <v>154</v>
      </c>
      <c r="AY129" s="14" t="s">
        <v>147</v>
      </c>
      <c r="BE129" s="201">
        <f t="shared" si="4"/>
        <v>0</v>
      </c>
      <c r="BF129" s="201">
        <f t="shared" si="5"/>
        <v>662.4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4" t="s">
        <v>154</v>
      </c>
      <c r="BK129" s="201">
        <f t="shared" si="9"/>
        <v>662.4</v>
      </c>
      <c r="BL129" s="14" t="s">
        <v>153</v>
      </c>
      <c r="BM129" s="200" t="s">
        <v>177</v>
      </c>
    </row>
    <row r="130" spans="1:65" s="2" customFormat="1" ht="24.2" customHeight="1">
      <c r="A130" s="28"/>
      <c r="B130" s="29"/>
      <c r="C130" s="189" t="s">
        <v>178</v>
      </c>
      <c r="D130" s="189" t="s">
        <v>149</v>
      </c>
      <c r="E130" s="190" t="s">
        <v>304</v>
      </c>
      <c r="F130" s="191" t="s">
        <v>305</v>
      </c>
      <c r="G130" s="192" t="s">
        <v>157</v>
      </c>
      <c r="H130" s="193">
        <v>690</v>
      </c>
      <c r="I130" s="194">
        <v>0.24</v>
      </c>
      <c r="J130" s="194">
        <f t="shared" si="0"/>
        <v>165.6</v>
      </c>
      <c r="K130" s="195"/>
      <c r="L130" s="33"/>
      <c r="M130" s="196" t="s">
        <v>1</v>
      </c>
      <c r="N130" s="197" t="s">
        <v>42</v>
      </c>
      <c r="O130" s="198">
        <v>1.4999999999999999E-2</v>
      </c>
      <c r="P130" s="198">
        <f t="shared" si="1"/>
        <v>10.35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200" t="s">
        <v>153</v>
      </c>
      <c r="AT130" s="200" t="s">
        <v>149</v>
      </c>
      <c r="AU130" s="200" t="s">
        <v>154</v>
      </c>
      <c r="AY130" s="14" t="s">
        <v>147</v>
      </c>
      <c r="BE130" s="201">
        <f t="shared" si="4"/>
        <v>0</v>
      </c>
      <c r="BF130" s="201">
        <f t="shared" si="5"/>
        <v>165.6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4" t="s">
        <v>154</v>
      </c>
      <c r="BK130" s="201">
        <f t="shared" si="9"/>
        <v>165.6</v>
      </c>
      <c r="BL130" s="14" t="s">
        <v>153</v>
      </c>
      <c r="BM130" s="200" t="s">
        <v>181</v>
      </c>
    </row>
    <row r="131" spans="1:65" s="2" customFormat="1" ht="33" customHeight="1">
      <c r="A131" s="28"/>
      <c r="B131" s="29"/>
      <c r="C131" s="189" t="s">
        <v>110</v>
      </c>
      <c r="D131" s="189" t="s">
        <v>149</v>
      </c>
      <c r="E131" s="190" t="s">
        <v>306</v>
      </c>
      <c r="F131" s="191" t="s">
        <v>307</v>
      </c>
      <c r="G131" s="192" t="s">
        <v>244</v>
      </c>
      <c r="H131" s="193">
        <v>95</v>
      </c>
      <c r="I131" s="194">
        <v>55.2</v>
      </c>
      <c r="J131" s="194">
        <f t="shared" si="0"/>
        <v>5244</v>
      </c>
      <c r="K131" s="195"/>
      <c r="L131" s="33"/>
      <c r="M131" s="196" t="s">
        <v>1</v>
      </c>
      <c r="N131" s="197" t="s">
        <v>42</v>
      </c>
      <c r="O131" s="198">
        <v>3.0579999999999998</v>
      </c>
      <c r="P131" s="198">
        <f t="shared" si="1"/>
        <v>290.51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0" t="s">
        <v>153</v>
      </c>
      <c r="AT131" s="200" t="s">
        <v>149</v>
      </c>
      <c r="AU131" s="200" t="s">
        <v>154</v>
      </c>
      <c r="AY131" s="14" t="s">
        <v>147</v>
      </c>
      <c r="BE131" s="201">
        <f t="shared" si="4"/>
        <v>0</v>
      </c>
      <c r="BF131" s="201">
        <f t="shared" si="5"/>
        <v>5244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4" t="s">
        <v>154</v>
      </c>
      <c r="BK131" s="201">
        <f t="shared" si="9"/>
        <v>5244</v>
      </c>
      <c r="BL131" s="14" t="s">
        <v>153</v>
      </c>
      <c r="BM131" s="200" t="s">
        <v>7</v>
      </c>
    </row>
    <row r="132" spans="1:65" s="2" customFormat="1" ht="24.2" customHeight="1">
      <c r="A132" s="28"/>
      <c r="B132" s="29"/>
      <c r="C132" s="206" t="s">
        <v>113</v>
      </c>
      <c r="D132" s="206" t="s">
        <v>222</v>
      </c>
      <c r="E132" s="207" t="s">
        <v>308</v>
      </c>
      <c r="F132" s="208" t="s">
        <v>309</v>
      </c>
      <c r="G132" s="209" t="s">
        <v>244</v>
      </c>
      <c r="H132" s="210">
        <v>65</v>
      </c>
      <c r="I132" s="211">
        <v>18</v>
      </c>
      <c r="J132" s="211">
        <f t="shared" si="0"/>
        <v>1170</v>
      </c>
      <c r="K132" s="212"/>
      <c r="L132" s="213"/>
      <c r="M132" s="214" t="s">
        <v>1</v>
      </c>
      <c r="N132" s="215" t="s">
        <v>42</v>
      </c>
      <c r="O132" s="198">
        <v>0</v>
      </c>
      <c r="P132" s="198">
        <f t="shared" si="1"/>
        <v>0</v>
      </c>
      <c r="Q132" s="198">
        <v>1E-3</v>
      </c>
      <c r="R132" s="198">
        <f t="shared" si="2"/>
        <v>6.5000000000000002E-2</v>
      </c>
      <c r="S132" s="198">
        <v>0</v>
      </c>
      <c r="T132" s="19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165</v>
      </c>
      <c r="AT132" s="200" t="s">
        <v>222</v>
      </c>
      <c r="AU132" s="200" t="s">
        <v>154</v>
      </c>
      <c r="AY132" s="14" t="s">
        <v>147</v>
      </c>
      <c r="BE132" s="201">
        <f t="shared" si="4"/>
        <v>0</v>
      </c>
      <c r="BF132" s="201">
        <f t="shared" si="5"/>
        <v>1170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4" t="s">
        <v>154</v>
      </c>
      <c r="BK132" s="201">
        <f t="shared" si="9"/>
        <v>1170</v>
      </c>
      <c r="BL132" s="14" t="s">
        <v>153</v>
      </c>
      <c r="BM132" s="200" t="s">
        <v>186</v>
      </c>
    </row>
    <row r="133" spans="1:65" s="2" customFormat="1" ht="16.5" customHeight="1">
      <c r="A133" s="28"/>
      <c r="B133" s="29"/>
      <c r="C133" s="206" t="s">
        <v>171</v>
      </c>
      <c r="D133" s="206" t="s">
        <v>222</v>
      </c>
      <c r="E133" s="207" t="s">
        <v>310</v>
      </c>
      <c r="F133" s="208" t="s">
        <v>311</v>
      </c>
      <c r="G133" s="209" t="s">
        <v>244</v>
      </c>
      <c r="H133" s="210">
        <v>10</v>
      </c>
      <c r="I133" s="211">
        <v>540</v>
      </c>
      <c r="J133" s="211">
        <f t="shared" si="0"/>
        <v>5400</v>
      </c>
      <c r="K133" s="212"/>
      <c r="L133" s="213"/>
      <c r="M133" s="214" t="s">
        <v>1</v>
      </c>
      <c r="N133" s="215" t="s">
        <v>42</v>
      </c>
      <c r="O133" s="198">
        <v>0</v>
      </c>
      <c r="P133" s="198">
        <f t="shared" si="1"/>
        <v>0</v>
      </c>
      <c r="Q133" s="198">
        <v>5.0000000000000001E-3</v>
      </c>
      <c r="R133" s="198">
        <f t="shared" si="2"/>
        <v>0.05</v>
      </c>
      <c r="S133" s="198">
        <v>0</v>
      </c>
      <c r="T133" s="19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165</v>
      </c>
      <c r="AT133" s="200" t="s">
        <v>222</v>
      </c>
      <c r="AU133" s="200" t="s">
        <v>154</v>
      </c>
      <c r="AY133" s="14" t="s">
        <v>147</v>
      </c>
      <c r="BE133" s="201">
        <f t="shared" si="4"/>
        <v>0</v>
      </c>
      <c r="BF133" s="201">
        <f t="shared" si="5"/>
        <v>5400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4" t="s">
        <v>154</v>
      </c>
      <c r="BK133" s="201">
        <f t="shared" si="9"/>
        <v>5400</v>
      </c>
      <c r="BL133" s="14" t="s">
        <v>153</v>
      </c>
      <c r="BM133" s="200" t="s">
        <v>190</v>
      </c>
    </row>
    <row r="134" spans="1:65" s="2" customFormat="1" ht="16.5" customHeight="1">
      <c r="A134" s="28"/>
      <c r="B134" s="29"/>
      <c r="C134" s="206" t="s">
        <v>192</v>
      </c>
      <c r="D134" s="206" t="s">
        <v>222</v>
      </c>
      <c r="E134" s="207" t="s">
        <v>312</v>
      </c>
      <c r="F134" s="208" t="s">
        <v>313</v>
      </c>
      <c r="G134" s="209" t="s">
        <v>244</v>
      </c>
      <c r="H134" s="210">
        <v>10</v>
      </c>
      <c r="I134" s="211">
        <v>420</v>
      </c>
      <c r="J134" s="211">
        <f t="shared" si="0"/>
        <v>4200</v>
      </c>
      <c r="K134" s="212"/>
      <c r="L134" s="213"/>
      <c r="M134" s="214" t="s">
        <v>1</v>
      </c>
      <c r="N134" s="215" t="s">
        <v>42</v>
      </c>
      <c r="O134" s="198">
        <v>0</v>
      </c>
      <c r="P134" s="198">
        <f t="shared" si="1"/>
        <v>0</v>
      </c>
      <c r="Q134" s="198">
        <v>4.0000000000000002E-4</v>
      </c>
      <c r="R134" s="198">
        <f t="shared" si="2"/>
        <v>4.0000000000000001E-3</v>
      </c>
      <c r="S134" s="198">
        <v>0</v>
      </c>
      <c r="T134" s="19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00" t="s">
        <v>165</v>
      </c>
      <c r="AT134" s="200" t="s">
        <v>222</v>
      </c>
      <c r="AU134" s="200" t="s">
        <v>154</v>
      </c>
      <c r="AY134" s="14" t="s">
        <v>147</v>
      </c>
      <c r="BE134" s="201">
        <f t="shared" si="4"/>
        <v>0</v>
      </c>
      <c r="BF134" s="201">
        <f t="shared" si="5"/>
        <v>4200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4" t="s">
        <v>154</v>
      </c>
      <c r="BK134" s="201">
        <f t="shared" si="9"/>
        <v>4200</v>
      </c>
      <c r="BL134" s="14" t="s">
        <v>153</v>
      </c>
      <c r="BM134" s="200" t="s">
        <v>196</v>
      </c>
    </row>
    <row r="135" spans="1:65" s="2" customFormat="1" ht="16.5" customHeight="1">
      <c r="A135" s="28"/>
      <c r="B135" s="29"/>
      <c r="C135" s="206" t="s">
        <v>116</v>
      </c>
      <c r="D135" s="206" t="s">
        <v>222</v>
      </c>
      <c r="E135" s="207" t="s">
        <v>314</v>
      </c>
      <c r="F135" s="208" t="s">
        <v>315</v>
      </c>
      <c r="G135" s="209" t="s">
        <v>244</v>
      </c>
      <c r="H135" s="210">
        <v>10</v>
      </c>
      <c r="I135" s="211">
        <v>540</v>
      </c>
      <c r="J135" s="211">
        <f t="shared" si="0"/>
        <v>5400</v>
      </c>
      <c r="K135" s="212"/>
      <c r="L135" s="213"/>
      <c r="M135" s="214" t="s">
        <v>1</v>
      </c>
      <c r="N135" s="215" t="s">
        <v>42</v>
      </c>
      <c r="O135" s="198">
        <v>0</v>
      </c>
      <c r="P135" s="198">
        <f t="shared" si="1"/>
        <v>0</v>
      </c>
      <c r="Q135" s="198">
        <v>3.0000000000000001E-3</v>
      </c>
      <c r="R135" s="198">
        <f t="shared" si="2"/>
        <v>0.03</v>
      </c>
      <c r="S135" s="198">
        <v>0</v>
      </c>
      <c r="T135" s="19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165</v>
      </c>
      <c r="AT135" s="200" t="s">
        <v>222</v>
      </c>
      <c r="AU135" s="200" t="s">
        <v>154</v>
      </c>
      <c r="AY135" s="14" t="s">
        <v>147</v>
      </c>
      <c r="BE135" s="201">
        <f t="shared" si="4"/>
        <v>0</v>
      </c>
      <c r="BF135" s="201">
        <f t="shared" si="5"/>
        <v>5400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4" t="s">
        <v>154</v>
      </c>
      <c r="BK135" s="201">
        <f t="shared" si="9"/>
        <v>5400</v>
      </c>
      <c r="BL135" s="14" t="s">
        <v>153</v>
      </c>
      <c r="BM135" s="200" t="s">
        <v>201</v>
      </c>
    </row>
    <row r="136" spans="1:65" s="2" customFormat="1" ht="33" customHeight="1">
      <c r="A136" s="28"/>
      <c r="B136" s="29"/>
      <c r="C136" s="189" t="s">
        <v>203</v>
      </c>
      <c r="D136" s="189" t="s">
        <v>149</v>
      </c>
      <c r="E136" s="190" t="s">
        <v>316</v>
      </c>
      <c r="F136" s="191" t="s">
        <v>317</v>
      </c>
      <c r="G136" s="192" t="s">
        <v>244</v>
      </c>
      <c r="H136" s="193">
        <v>95</v>
      </c>
      <c r="I136" s="194">
        <v>16.2</v>
      </c>
      <c r="J136" s="194">
        <f t="shared" si="0"/>
        <v>1539</v>
      </c>
      <c r="K136" s="195"/>
      <c r="L136" s="33"/>
      <c r="M136" s="196" t="s">
        <v>1</v>
      </c>
      <c r="N136" s="197" t="s">
        <v>42</v>
      </c>
      <c r="O136" s="198">
        <v>0.56399999999999995</v>
      </c>
      <c r="P136" s="198">
        <f t="shared" si="1"/>
        <v>53.58</v>
      </c>
      <c r="Q136" s="198">
        <v>3.8999999999999999E-4</v>
      </c>
      <c r="R136" s="198">
        <f t="shared" si="2"/>
        <v>3.705E-2</v>
      </c>
      <c r="S136" s="198">
        <v>0</v>
      </c>
      <c r="T136" s="19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153</v>
      </c>
      <c r="AT136" s="200" t="s">
        <v>149</v>
      </c>
      <c r="AU136" s="200" t="s">
        <v>154</v>
      </c>
      <c r="AY136" s="14" t="s">
        <v>147</v>
      </c>
      <c r="BE136" s="201">
        <f t="shared" si="4"/>
        <v>0</v>
      </c>
      <c r="BF136" s="201">
        <f t="shared" si="5"/>
        <v>1539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4" t="s">
        <v>154</v>
      </c>
      <c r="BK136" s="201">
        <f t="shared" si="9"/>
        <v>1539</v>
      </c>
      <c r="BL136" s="14" t="s">
        <v>153</v>
      </c>
      <c r="BM136" s="200" t="s">
        <v>207</v>
      </c>
    </row>
    <row r="137" spans="1:65" s="2" customFormat="1" ht="24.2" customHeight="1">
      <c r="A137" s="28"/>
      <c r="B137" s="29"/>
      <c r="C137" s="206" t="s">
        <v>177</v>
      </c>
      <c r="D137" s="206" t="s">
        <v>222</v>
      </c>
      <c r="E137" s="207" t="s">
        <v>318</v>
      </c>
      <c r="F137" s="208" t="s">
        <v>319</v>
      </c>
      <c r="G137" s="209" t="s">
        <v>320</v>
      </c>
      <c r="H137" s="210">
        <v>2</v>
      </c>
      <c r="I137" s="211">
        <v>1008</v>
      </c>
      <c r="J137" s="211">
        <f t="shared" si="0"/>
        <v>2016</v>
      </c>
      <c r="K137" s="212"/>
      <c r="L137" s="213"/>
      <c r="M137" s="214" t="s">
        <v>1</v>
      </c>
      <c r="N137" s="215" t="s">
        <v>42</v>
      </c>
      <c r="O137" s="198">
        <v>0</v>
      </c>
      <c r="P137" s="198">
        <f t="shared" si="1"/>
        <v>0</v>
      </c>
      <c r="Q137" s="198">
        <v>8.0000000000000002E-3</v>
      </c>
      <c r="R137" s="198">
        <f t="shared" si="2"/>
        <v>1.6E-2</v>
      </c>
      <c r="S137" s="198">
        <v>0</v>
      </c>
      <c r="T137" s="19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165</v>
      </c>
      <c r="AT137" s="200" t="s">
        <v>222</v>
      </c>
      <c r="AU137" s="200" t="s">
        <v>154</v>
      </c>
      <c r="AY137" s="14" t="s">
        <v>147</v>
      </c>
      <c r="BE137" s="201">
        <f t="shared" si="4"/>
        <v>0</v>
      </c>
      <c r="BF137" s="201">
        <f t="shared" si="5"/>
        <v>2016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4" t="s">
        <v>154</v>
      </c>
      <c r="BK137" s="201">
        <f t="shared" si="9"/>
        <v>2016</v>
      </c>
      <c r="BL137" s="14" t="s">
        <v>153</v>
      </c>
      <c r="BM137" s="200" t="s">
        <v>245</v>
      </c>
    </row>
    <row r="138" spans="1:65" s="2" customFormat="1" ht="21.75" customHeight="1">
      <c r="A138" s="28"/>
      <c r="B138" s="29"/>
      <c r="C138" s="206" t="s">
        <v>246</v>
      </c>
      <c r="D138" s="206" t="s">
        <v>222</v>
      </c>
      <c r="E138" s="207" t="s">
        <v>321</v>
      </c>
      <c r="F138" s="208" t="s">
        <v>322</v>
      </c>
      <c r="G138" s="209" t="s">
        <v>157</v>
      </c>
      <c r="H138" s="210">
        <v>90</v>
      </c>
      <c r="I138" s="211">
        <v>6.96</v>
      </c>
      <c r="J138" s="211">
        <f t="shared" si="0"/>
        <v>626.4</v>
      </c>
      <c r="K138" s="212"/>
      <c r="L138" s="213"/>
      <c r="M138" s="214" t="s">
        <v>1</v>
      </c>
      <c r="N138" s="215" t="s">
        <v>42</v>
      </c>
      <c r="O138" s="198">
        <v>0</v>
      </c>
      <c r="P138" s="198">
        <f t="shared" si="1"/>
        <v>0</v>
      </c>
      <c r="Q138" s="198">
        <v>2.9999999999999997E-4</v>
      </c>
      <c r="R138" s="198">
        <f t="shared" si="2"/>
        <v>2.6999999999999996E-2</v>
      </c>
      <c r="S138" s="198">
        <v>0</v>
      </c>
      <c r="T138" s="19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00" t="s">
        <v>165</v>
      </c>
      <c r="AT138" s="200" t="s">
        <v>222</v>
      </c>
      <c r="AU138" s="200" t="s">
        <v>154</v>
      </c>
      <c r="AY138" s="14" t="s">
        <v>147</v>
      </c>
      <c r="BE138" s="201">
        <f t="shared" si="4"/>
        <v>0</v>
      </c>
      <c r="BF138" s="201">
        <f t="shared" si="5"/>
        <v>626.4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4" t="s">
        <v>154</v>
      </c>
      <c r="BK138" s="201">
        <f t="shared" si="9"/>
        <v>626.4</v>
      </c>
      <c r="BL138" s="14" t="s">
        <v>153</v>
      </c>
      <c r="BM138" s="200" t="s">
        <v>249</v>
      </c>
    </row>
    <row r="139" spans="1:65" s="2" customFormat="1" ht="24.2" customHeight="1">
      <c r="A139" s="28"/>
      <c r="B139" s="29"/>
      <c r="C139" s="206" t="s">
        <v>181</v>
      </c>
      <c r="D139" s="206" t="s">
        <v>222</v>
      </c>
      <c r="E139" s="207" t="s">
        <v>323</v>
      </c>
      <c r="F139" s="208" t="s">
        <v>324</v>
      </c>
      <c r="G139" s="209" t="s">
        <v>244</v>
      </c>
      <c r="H139" s="210">
        <v>285</v>
      </c>
      <c r="I139" s="211">
        <v>12</v>
      </c>
      <c r="J139" s="211">
        <f t="shared" si="0"/>
        <v>3420</v>
      </c>
      <c r="K139" s="212"/>
      <c r="L139" s="213"/>
      <c r="M139" s="214" t="s">
        <v>1</v>
      </c>
      <c r="N139" s="215" t="s">
        <v>42</v>
      </c>
      <c r="O139" s="198">
        <v>0</v>
      </c>
      <c r="P139" s="198">
        <f t="shared" si="1"/>
        <v>0</v>
      </c>
      <c r="Q139" s="198">
        <v>1.2E-2</v>
      </c>
      <c r="R139" s="198">
        <f t="shared" si="2"/>
        <v>3.42</v>
      </c>
      <c r="S139" s="198">
        <v>0</v>
      </c>
      <c r="T139" s="19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165</v>
      </c>
      <c r="AT139" s="200" t="s">
        <v>222</v>
      </c>
      <c r="AU139" s="200" t="s">
        <v>154</v>
      </c>
      <c r="AY139" s="14" t="s">
        <v>147</v>
      </c>
      <c r="BE139" s="201">
        <f t="shared" si="4"/>
        <v>0</v>
      </c>
      <c r="BF139" s="201">
        <f t="shared" si="5"/>
        <v>3420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4" t="s">
        <v>154</v>
      </c>
      <c r="BK139" s="201">
        <f t="shared" si="9"/>
        <v>3420</v>
      </c>
      <c r="BL139" s="14" t="s">
        <v>153</v>
      </c>
      <c r="BM139" s="200" t="s">
        <v>252</v>
      </c>
    </row>
    <row r="140" spans="1:65" s="2" customFormat="1" ht="33" customHeight="1">
      <c r="A140" s="28"/>
      <c r="B140" s="29"/>
      <c r="C140" s="189" t="s">
        <v>253</v>
      </c>
      <c r="D140" s="189" t="s">
        <v>149</v>
      </c>
      <c r="E140" s="190" t="s">
        <v>325</v>
      </c>
      <c r="F140" s="191" t="s">
        <v>326</v>
      </c>
      <c r="G140" s="192" t="s">
        <v>244</v>
      </c>
      <c r="H140" s="193">
        <v>95</v>
      </c>
      <c r="I140" s="194">
        <v>45.6</v>
      </c>
      <c r="J140" s="194">
        <f t="shared" si="0"/>
        <v>4332</v>
      </c>
      <c r="K140" s="195"/>
      <c r="L140" s="33"/>
      <c r="M140" s="196" t="s">
        <v>1</v>
      </c>
      <c r="N140" s="197" t="s">
        <v>42</v>
      </c>
      <c r="O140" s="198">
        <v>1.202</v>
      </c>
      <c r="P140" s="198">
        <f t="shared" si="1"/>
        <v>114.19</v>
      </c>
      <c r="Q140" s="198">
        <v>9.6000000000000002E-4</v>
      </c>
      <c r="R140" s="198">
        <f t="shared" si="2"/>
        <v>9.1200000000000003E-2</v>
      </c>
      <c r="S140" s="198">
        <v>0</v>
      </c>
      <c r="T140" s="19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00" t="s">
        <v>153</v>
      </c>
      <c r="AT140" s="200" t="s">
        <v>149</v>
      </c>
      <c r="AU140" s="200" t="s">
        <v>154</v>
      </c>
      <c r="AY140" s="14" t="s">
        <v>147</v>
      </c>
      <c r="BE140" s="201">
        <f t="shared" si="4"/>
        <v>0</v>
      </c>
      <c r="BF140" s="201">
        <f t="shared" si="5"/>
        <v>4332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4" t="s">
        <v>154</v>
      </c>
      <c r="BK140" s="201">
        <f t="shared" si="9"/>
        <v>4332</v>
      </c>
      <c r="BL140" s="14" t="s">
        <v>153</v>
      </c>
      <c r="BM140" s="200" t="s">
        <v>256</v>
      </c>
    </row>
    <row r="141" spans="1:65" s="2" customFormat="1" ht="24.2" customHeight="1">
      <c r="A141" s="28"/>
      <c r="B141" s="29"/>
      <c r="C141" s="189" t="s">
        <v>7</v>
      </c>
      <c r="D141" s="189" t="s">
        <v>149</v>
      </c>
      <c r="E141" s="190" t="s">
        <v>327</v>
      </c>
      <c r="F141" s="191" t="s">
        <v>328</v>
      </c>
      <c r="G141" s="192" t="s">
        <v>157</v>
      </c>
      <c r="H141" s="193">
        <v>90</v>
      </c>
      <c r="I141" s="194">
        <v>4.2</v>
      </c>
      <c r="J141" s="194">
        <f t="shared" si="0"/>
        <v>378</v>
      </c>
      <c r="K141" s="195"/>
      <c r="L141" s="33"/>
      <c r="M141" s="196" t="s">
        <v>1</v>
      </c>
      <c r="N141" s="197" t="s">
        <v>42</v>
      </c>
      <c r="O141" s="198">
        <v>0.26700000000000002</v>
      </c>
      <c r="P141" s="198">
        <f t="shared" si="1"/>
        <v>24.03</v>
      </c>
      <c r="Q141" s="198">
        <v>0</v>
      </c>
      <c r="R141" s="198">
        <f t="shared" si="2"/>
        <v>0</v>
      </c>
      <c r="S141" s="198">
        <v>0</v>
      </c>
      <c r="T141" s="19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153</v>
      </c>
      <c r="AT141" s="200" t="s">
        <v>149</v>
      </c>
      <c r="AU141" s="200" t="s">
        <v>154</v>
      </c>
      <c r="AY141" s="14" t="s">
        <v>147</v>
      </c>
      <c r="BE141" s="201">
        <f t="shared" si="4"/>
        <v>0</v>
      </c>
      <c r="BF141" s="201">
        <f t="shared" si="5"/>
        <v>378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14" t="s">
        <v>154</v>
      </c>
      <c r="BK141" s="201">
        <f t="shared" si="9"/>
        <v>378</v>
      </c>
      <c r="BL141" s="14" t="s">
        <v>153</v>
      </c>
      <c r="BM141" s="200" t="s">
        <v>258</v>
      </c>
    </row>
    <row r="142" spans="1:65" s="2" customFormat="1" ht="24.2" customHeight="1">
      <c r="A142" s="28"/>
      <c r="B142" s="29"/>
      <c r="C142" s="189" t="s">
        <v>259</v>
      </c>
      <c r="D142" s="189" t="s">
        <v>149</v>
      </c>
      <c r="E142" s="190" t="s">
        <v>329</v>
      </c>
      <c r="F142" s="191" t="s">
        <v>330</v>
      </c>
      <c r="G142" s="192" t="s">
        <v>157</v>
      </c>
      <c r="H142" s="193">
        <v>90</v>
      </c>
      <c r="I142" s="194">
        <v>0.22</v>
      </c>
      <c r="J142" s="194">
        <f t="shared" si="0"/>
        <v>19.8</v>
      </c>
      <c r="K142" s="195"/>
      <c r="L142" s="33"/>
      <c r="M142" s="196" t="s">
        <v>1</v>
      </c>
      <c r="N142" s="197" t="s">
        <v>42</v>
      </c>
      <c r="O142" s="198">
        <v>3.0000000000000001E-3</v>
      </c>
      <c r="P142" s="198">
        <f t="shared" si="1"/>
        <v>0.27</v>
      </c>
      <c r="Q142" s="198">
        <v>0</v>
      </c>
      <c r="R142" s="198">
        <f t="shared" si="2"/>
        <v>0</v>
      </c>
      <c r="S142" s="198">
        <v>0</v>
      </c>
      <c r="T142" s="19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153</v>
      </c>
      <c r="AT142" s="200" t="s">
        <v>149</v>
      </c>
      <c r="AU142" s="200" t="s">
        <v>154</v>
      </c>
      <c r="AY142" s="14" t="s">
        <v>147</v>
      </c>
      <c r="BE142" s="201">
        <f t="shared" si="4"/>
        <v>0</v>
      </c>
      <c r="BF142" s="201">
        <f t="shared" si="5"/>
        <v>19.8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14" t="s">
        <v>154</v>
      </c>
      <c r="BK142" s="201">
        <f t="shared" si="9"/>
        <v>19.8</v>
      </c>
      <c r="BL142" s="14" t="s">
        <v>153</v>
      </c>
      <c r="BM142" s="200" t="s">
        <v>262</v>
      </c>
    </row>
    <row r="143" spans="1:65" s="2" customFormat="1" ht="16.5" customHeight="1">
      <c r="A143" s="28"/>
      <c r="B143" s="29"/>
      <c r="C143" s="206" t="s">
        <v>186</v>
      </c>
      <c r="D143" s="206" t="s">
        <v>222</v>
      </c>
      <c r="E143" s="207" t="s">
        <v>331</v>
      </c>
      <c r="F143" s="208" t="s">
        <v>332</v>
      </c>
      <c r="G143" s="209" t="s">
        <v>333</v>
      </c>
      <c r="H143" s="210">
        <v>5.45</v>
      </c>
      <c r="I143" s="211">
        <v>90</v>
      </c>
      <c r="J143" s="211">
        <f t="shared" si="0"/>
        <v>490.5</v>
      </c>
      <c r="K143" s="212"/>
      <c r="L143" s="213"/>
      <c r="M143" s="214" t="s">
        <v>1</v>
      </c>
      <c r="N143" s="215" t="s">
        <v>42</v>
      </c>
      <c r="O143" s="198">
        <v>0</v>
      </c>
      <c r="P143" s="198">
        <f t="shared" si="1"/>
        <v>0</v>
      </c>
      <c r="Q143" s="198">
        <v>1E-3</v>
      </c>
      <c r="R143" s="198">
        <f t="shared" si="2"/>
        <v>5.45E-3</v>
      </c>
      <c r="S143" s="198">
        <v>0</v>
      </c>
      <c r="T143" s="19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165</v>
      </c>
      <c r="AT143" s="200" t="s">
        <v>222</v>
      </c>
      <c r="AU143" s="200" t="s">
        <v>154</v>
      </c>
      <c r="AY143" s="14" t="s">
        <v>147</v>
      </c>
      <c r="BE143" s="201">
        <f t="shared" si="4"/>
        <v>0</v>
      </c>
      <c r="BF143" s="201">
        <f t="shared" si="5"/>
        <v>490.5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14" t="s">
        <v>154</v>
      </c>
      <c r="BK143" s="201">
        <f t="shared" si="9"/>
        <v>490.5</v>
      </c>
      <c r="BL143" s="14" t="s">
        <v>153</v>
      </c>
      <c r="BM143" s="200" t="s">
        <v>265</v>
      </c>
    </row>
    <row r="144" spans="1:65" s="2" customFormat="1" ht="24.2" customHeight="1">
      <c r="A144" s="28"/>
      <c r="B144" s="29"/>
      <c r="C144" s="189" t="s">
        <v>266</v>
      </c>
      <c r="D144" s="189" t="s">
        <v>149</v>
      </c>
      <c r="E144" s="190" t="s">
        <v>334</v>
      </c>
      <c r="F144" s="191" t="s">
        <v>335</v>
      </c>
      <c r="G144" s="192" t="s">
        <v>195</v>
      </c>
      <c r="H144" s="193">
        <v>0.10299999999999999</v>
      </c>
      <c r="I144" s="194">
        <v>360</v>
      </c>
      <c r="J144" s="194">
        <f t="shared" si="0"/>
        <v>37.08</v>
      </c>
      <c r="K144" s="195"/>
      <c r="L144" s="33"/>
      <c r="M144" s="196" t="s">
        <v>1</v>
      </c>
      <c r="N144" s="197" t="s">
        <v>42</v>
      </c>
      <c r="O144" s="198">
        <v>21.077000000000002</v>
      </c>
      <c r="P144" s="198">
        <f t="shared" si="1"/>
        <v>2.1709309999999999</v>
      </c>
      <c r="Q144" s="198">
        <v>0</v>
      </c>
      <c r="R144" s="198">
        <f t="shared" si="2"/>
        <v>0</v>
      </c>
      <c r="S144" s="198">
        <v>0</v>
      </c>
      <c r="T144" s="19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153</v>
      </c>
      <c r="AT144" s="200" t="s">
        <v>149</v>
      </c>
      <c r="AU144" s="200" t="s">
        <v>154</v>
      </c>
      <c r="AY144" s="14" t="s">
        <v>147</v>
      </c>
      <c r="BE144" s="201">
        <f t="shared" si="4"/>
        <v>0</v>
      </c>
      <c r="BF144" s="201">
        <f t="shared" si="5"/>
        <v>37.08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14" t="s">
        <v>154</v>
      </c>
      <c r="BK144" s="201">
        <f t="shared" si="9"/>
        <v>37.08</v>
      </c>
      <c r="BL144" s="14" t="s">
        <v>153</v>
      </c>
      <c r="BM144" s="200" t="s">
        <v>269</v>
      </c>
    </row>
    <row r="145" spans="1:65" s="2" customFormat="1" ht="16.5" customHeight="1">
      <c r="A145" s="28"/>
      <c r="B145" s="29"/>
      <c r="C145" s="206" t="s">
        <v>190</v>
      </c>
      <c r="D145" s="206" t="s">
        <v>222</v>
      </c>
      <c r="E145" s="207" t="s">
        <v>336</v>
      </c>
      <c r="F145" s="208" t="s">
        <v>337</v>
      </c>
      <c r="G145" s="209" t="s">
        <v>195</v>
      </c>
      <c r="H145" s="210">
        <v>0.10299999999999999</v>
      </c>
      <c r="I145" s="211">
        <v>2160</v>
      </c>
      <c r="J145" s="211">
        <f t="shared" si="0"/>
        <v>222.48</v>
      </c>
      <c r="K145" s="212"/>
      <c r="L145" s="213"/>
      <c r="M145" s="214" t="s">
        <v>1</v>
      </c>
      <c r="N145" s="215" t="s">
        <v>42</v>
      </c>
      <c r="O145" s="198">
        <v>0</v>
      </c>
      <c r="P145" s="198">
        <f t="shared" si="1"/>
        <v>0</v>
      </c>
      <c r="Q145" s="198">
        <v>1</v>
      </c>
      <c r="R145" s="198">
        <f t="shared" si="2"/>
        <v>0.10299999999999999</v>
      </c>
      <c r="S145" s="198">
        <v>0</v>
      </c>
      <c r="T145" s="19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00" t="s">
        <v>165</v>
      </c>
      <c r="AT145" s="200" t="s">
        <v>222</v>
      </c>
      <c r="AU145" s="200" t="s">
        <v>154</v>
      </c>
      <c r="AY145" s="14" t="s">
        <v>147</v>
      </c>
      <c r="BE145" s="201">
        <f t="shared" si="4"/>
        <v>0</v>
      </c>
      <c r="BF145" s="201">
        <f t="shared" si="5"/>
        <v>222.48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14" t="s">
        <v>154</v>
      </c>
      <c r="BK145" s="201">
        <f t="shared" si="9"/>
        <v>222.48</v>
      </c>
      <c r="BL145" s="14" t="s">
        <v>153</v>
      </c>
      <c r="BM145" s="200" t="s">
        <v>272</v>
      </c>
    </row>
    <row r="146" spans="1:65" s="2" customFormat="1" ht="21.75" customHeight="1">
      <c r="A146" s="28"/>
      <c r="B146" s="29"/>
      <c r="C146" s="189" t="s">
        <v>273</v>
      </c>
      <c r="D146" s="189" t="s">
        <v>149</v>
      </c>
      <c r="E146" s="190" t="s">
        <v>338</v>
      </c>
      <c r="F146" s="191" t="s">
        <v>339</v>
      </c>
      <c r="G146" s="192" t="s">
        <v>157</v>
      </c>
      <c r="H146" s="193">
        <v>690</v>
      </c>
      <c r="I146" s="194">
        <v>0.48</v>
      </c>
      <c r="J146" s="194">
        <f t="shared" si="0"/>
        <v>331.2</v>
      </c>
      <c r="K146" s="195"/>
      <c r="L146" s="33"/>
      <c r="M146" s="196" t="s">
        <v>1</v>
      </c>
      <c r="N146" s="197" t="s">
        <v>42</v>
      </c>
      <c r="O146" s="198">
        <v>1.2239999999999999E-2</v>
      </c>
      <c r="P146" s="198">
        <f t="shared" si="1"/>
        <v>8.4455999999999989</v>
      </c>
      <c r="Q146" s="198">
        <v>0</v>
      </c>
      <c r="R146" s="198">
        <f t="shared" si="2"/>
        <v>0</v>
      </c>
      <c r="S146" s="198">
        <v>0</v>
      </c>
      <c r="T146" s="19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00" t="s">
        <v>153</v>
      </c>
      <c r="AT146" s="200" t="s">
        <v>149</v>
      </c>
      <c r="AU146" s="200" t="s">
        <v>154</v>
      </c>
      <c r="AY146" s="14" t="s">
        <v>147</v>
      </c>
      <c r="BE146" s="201">
        <f t="shared" si="4"/>
        <v>0</v>
      </c>
      <c r="BF146" s="201">
        <f t="shared" si="5"/>
        <v>331.2</v>
      </c>
      <c r="BG146" s="201">
        <f t="shared" si="6"/>
        <v>0</v>
      </c>
      <c r="BH146" s="201">
        <f t="shared" si="7"/>
        <v>0</v>
      </c>
      <c r="BI146" s="201">
        <f t="shared" si="8"/>
        <v>0</v>
      </c>
      <c r="BJ146" s="14" t="s">
        <v>154</v>
      </c>
      <c r="BK146" s="201">
        <f t="shared" si="9"/>
        <v>331.2</v>
      </c>
      <c r="BL146" s="14" t="s">
        <v>153</v>
      </c>
      <c r="BM146" s="200" t="s">
        <v>276</v>
      </c>
    </row>
    <row r="147" spans="1:65" s="2" customFormat="1" ht="24.2" customHeight="1">
      <c r="A147" s="28"/>
      <c r="B147" s="29"/>
      <c r="C147" s="189" t="s">
        <v>196</v>
      </c>
      <c r="D147" s="189" t="s">
        <v>149</v>
      </c>
      <c r="E147" s="190" t="s">
        <v>340</v>
      </c>
      <c r="F147" s="191" t="s">
        <v>341</v>
      </c>
      <c r="G147" s="192" t="s">
        <v>157</v>
      </c>
      <c r="H147" s="193">
        <v>690</v>
      </c>
      <c r="I147" s="194">
        <v>0.05</v>
      </c>
      <c r="J147" s="194">
        <f t="shared" si="0"/>
        <v>34.5</v>
      </c>
      <c r="K147" s="195"/>
      <c r="L147" s="33"/>
      <c r="M147" s="196" t="s">
        <v>1</v>
      </c>
      <c r="N147" s="197" t="s">
        <v>42</v>
      </c>
      <c r="O147" s="198">
        <v>2E-3</v>
      </c>
      <c r="P147" s="198">
        <f t="shared" si="1"/>
        <v>1.3800000000000001</v>
      </c>
      <c r="Q147" s="198">
        <v>0</v>
      </c>
      <c r="R147" s="198">
        <f t="shared" si="2"/>
        <v>0</v>
      </c>
      <c r="S147" s="198">
        <v>0</v>
      </c>
      <c r="T147" s="19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153</v>
      </c>
      <c r="AT147" s="200" t="s">
        <v>149</v>
      </c>
      <c r="AU147" s="200" t="s">
        <v>154</v>
      </c>
      <c r="AY147" s="14" t="s">
        <v>147</v>
      </c>
      <c r="BE147" s="201">
        <f t="shared" si="4"/>
        <v>0</v>
      </c>
      <c r="BF147" s="201">
        <f t="shared" si="5"/>
        <v>34.5</v>
      </c>
      <c r="BG147" s="201">
        <f t="shared" si="6"/>
        <v>0</v>
      </c>
      <c r="BH147" s="201">
        <f t="shared" si="7"/>
        <v>0</v>
      </c>
      <c r="BI147" s="201">
        <f t="shared" si="8"/>
        <v>0</v>
      </c>
      <c r="BJ147" s="14" t="s">
        <v>154</v>
      </c>
      <c r="BK147" s="201">
        <f t="shared" si="9"/>
        <v>34.5</v>
      </c>
      <c r="BL147" s="14" t="s">
        <v>153</v>
      </c>
      <c r="BM147" s="200" t="s">
        <v>280</v>
      </c>
    </row>
    <row r="148" spans="1:65" s="2" customFormat="1" ht="24.2" customHeight="1">
      <c r="A148" s="28"/>
      <c r="B148" s="29"/>
      <c r="C148" s="189" t="s">
        <v>281</v>
      </c>
      <c r="D148" s="189" t="s">
        <v>149</v>
      </c>
      <c r="E148" s="190" t="s">
        <v>342</v>
      </c>
      <c r="F148" s="191" t="s">
        <v>343</v>
      </c>
      <c r="G148" s="192" t="s">
        <v>161</v>
      </c>
      <c r="H148" s="193">
        <v>23.3</v>
      </c>
      <c r="I148" s="194">
        <v>6.24</v>
      </c>
      <c r="J148" s="194">
        <f t="shared" si="0"/>
        <v>145.38999999999999</v>
      </c>
      <c r="K148" s="195"/>
      <c r="L148" s="33"/>
      <c r="M148" s="196" t="s">
        <v>1</v>
      </c>
      <c r="N148" s="197" t="s">
        <v>42</v>
      </c>
      <c r="O148" s="198">
        <v>0.255</v>
      </c>
      <c r="P148" s="198">
        <f t="shared" si="1"/>
        <v>5.9415000000000004</v>
      </c>
      <c r="Q148" s="198">
        <v>0</v>
      </c>
      <c r="R148" s="198">
        <f t="shared" si="2"/>
        <v>0</v>
      </c>
      <c r="S148" s="198">
        <v>0</v>
      </c>
      <c r="T148" s="19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00" t="s">
        <v>153</v>
      </c>
      <c r="AT148" s="200" t="s">
        <v>149</v>
      </c>
      <c r="AU148" s="200" t="s">
        <v>154</v>
      </c>
      <c r="AY148" s="14" t="s">
        <v>147</v>
      </c>
      <c r="BE148" s="201">
        <f t="shared" si="4"/>
        <v>0</v>
      </c>
      <c r="BF148" s="201">
        <f t="shared" si="5"/>
        <v>145.38999999999999</v>
      </c>
      <c r="BG148" s="201">
        <f t="shared" si="6"/>
        <v>0</v>
      </c>
      <c r="BH148" s="201">
        <f t="shared" si="7"/>
        <v>0</v>
      </c>
      <c r="BI148" s="201">
        <f t="shared" si="8"/>
        <v>0</v>
      </c>
      <c r="BJ148" s="14" t="s">
        <v>154</v>
      </c>
      <c r="BK148" s="201">
        <f t="shared" si="9"/>
        <v>145.38999999999999</v>
      </c>
      <c r="BL148" s="14" t="s">
        <v>153</v>
      </c>
      <c r="BM148" s="200" t="s">
        <v>284</v>
      </c>
    </row>
    <row r="149" spans="1:65" s="2" customFormat="1" ht="24.2" customHeight="1">
      <c r="A149" s="28"/>
      <c r="B149" s="29"/>
      <c r="C149" s="189" t="s">
        <v>201</v>
      </c>
      <c r="D149" s="189" t="s">
        <v>149</v>
      </c>
      <c r="E149" s="190" t="s">
        <v>344</v>
      </c>
      <c r="F149" s="191" t="s">
        <v>345</v>
      </c>
      <c r="G149" s="192" t="s">
        <v>161</v>
      </c>
      <c r="H149" s="193">
        <v>23.3</v>
      </c>
      <c r="I149" s="194">
        <v>42</v>
      </c>
      <c r="J149" s="194">
        <f t="shared" si="0"/>
        <v>978.6</v>
      </c>
      <c r="K149" s="195"/>
      <c r="L149" s="33"/>
      <c r="M149" s="196" t="s">
        <v>1</v>
      </c>
      <c r="N149" s="197" t="s">
        <v>42</v>
      </c>
      <c r="O149" s="198">
        <v>0.91</v>
      </c>
      <c r="P149" s="198">
        <f t="shared" si="1"/>
        <v>21.203000000000003</v>
      </c>
      <c r="Q149" s="198">
        <v>0</v>
      </c>
      <c r="R149" s="198">
        <f t="shared" si="2"/>
        <v>0</v>
      </c>
      <c r="S149" s="198">
        <v>0</v>
      </c>
      <c r="T149" s="19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0" t="s">
        <v>153</v>
      </c>
      <c r="AT149" s="200" t="s">
        <v>149</v>
      </c>
      <c r="AU149" s="200" t="s">
        <v>154</v>
      </c>
      <c r="AY149" s="14" t="s">
        <v>147</v>
      </c>
      <c r="BE149" s="201">
        <f t="shared" si="4"/>
        <v>0</v>
      </c>
      <c r="BF149" s="201">
        <f t="shared" si="5"/>
        <v>978.6</v>
      </c>
      <c r="BG149" s="201">
        <f t="shared" si="6"/>
        <v>0</v>
      </c>
      <c r="BH149" s="201">
        <f t="shared" si="7"/>
        <v>0</v>
      </c>
      <c r="BI149" s="201">
        <f t="shared" si="8"/>
        <v>0</v>
      </c>
      <c r="BJ149" s="14" t="s">
        <v>154</v>
      </c>
      <c r="BK149" s="201">
        <f t="shared" si="9"/>
        <v>978.6</v>
      </c>
      <c r="BL149" s="14" t="s">
        <v>153</v>
      </c>
      <c r="BM149" s="200" t="s">
        <v>287</v>
      </c>
    </row>
    <row r="150" spans="1:65" s="12" customFormat="1" ht="22.9" customHeight="1">
      <c r="B150" s="174"/>
      <c r="C150" s="175"/>
      <c r="D150" s="176" t="s">
        <v>75</v>
      </c>
      <c r="E150" s="187" t="s">
        <v>197</v>
      </c>
      <c r="F150" s="187" t="s">
        <v>198</v>
      </c>
      <c r="G150" s="175"/>
      <c r="H150" s="175"/>
      <c r="I150" s="175"/>
      <c r="J150" s="188">
        <f>BK150</f>
        <v>186.05</v>
      </c>
      <c r="K150" s="175"/>
      <c r="L150" s="179"/>
      <c r="M150" s="180"/>
      <c r="N150" s="181"/>
      <c r="O150" s="181"/>
      <c r="P150" s="182">
        <f>P151</f>
        <v>7.6047119999999993</v>
      </c>
      <c r="Q150" s="181"/>
      <c r="R150" s="182">
        <f>R151</f>
        <v>0</v>
      </c>
      <c r="S150" s="181"/>
      <c r="T150" s="183">
        <f>T151</f>
        <v>0</v>
      </c>
      <c r="AR150" s="184" t="s">
        <v>84</v>
      </c>
      <c r="AT150" s="185" t="s">
        <v>75</v>
      </c>
      <c r="AU150" s="185" t="s">
        <v>84</v>
      </c>
      <c r="AY150" s="184" t="s">
        <v>147</v>
      </c>
      <c r="BK150" s="186">
        <f>BK151</f>
        <v>186.05</v>
      </c>
    </row>
    <row r="151" spans="1:65" s="2" customFormat="1" ht="33" customHeight="1">
      <c r="A151" s="28"/>
      <c r="B151" s="29"/>
      <c r="C151" s="189" t="s">
        <v>346</v>
      </c>
      <c r="D151" s="189" t="s">
        <v>149</v>
      </c>
      <c r="E151" s="190" t="s">
        <v>347</v>
      </c>
      <c r="F151" s="191" t="s">
        <v>348</v>
      </c>
      <c r="G151" s="192" t="s">
        <v>195</v>
      </c>
      <c r="H151" s="193">
        <v>3.8759999999999999</v>
      </c>
      <c r="I151" s="194">
        <v>48</v>
      </c>
      <c r="J151" s="194">
        <f>ROUND(I151*H151,2)</f>
        <v>186.05</v>
      </c>
      <c r="K151" s="195"/>
      <c r="L151" s="33"/>
      <c r="M151" s="202" t="s">
        <v>1</v>
      </c>
      <c r="N151" s="203" t="s">
        <v>42</v>
      </c>
      <c r="O151" s="204">
        <v>1.962</v>
      </c>
      <c r="P151" s="204">
        <f>O151*H151</f>
        <v>7.6047119999999993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0" t="s">
        <v>153</v>
      </c>
      <c r="AT151" s="200" t="s">
        <v>149</v>
      </c>
      <c r="AU151" s="200" t="s">
        <v>154</v>
      </c>
      <c r="AY151" s="14" t="s">
        <v>147</v>
      </c>
      <c r="BE151" s="201">
        <f>IF(N151="základná",J151,0)</f>
        <v>0</v>
      </c>
      <c r="BF151" s="201">
        <f>IF(N151="znížená",J151,0)</f>
        <v>186.05</v>
      </c>
      <c r="BG151" s="201">
        <f>IF(N151="zákl. prenesená",J151,0)</f>
        <v>0</v>
      </c>
      <c r="BH151" s="201">
        <f>IF(N151="zníž. prenesená",J151,0)</f>
        <v>0</v>
      </c>
      <c r="BI151" s="201">
        <f>IF(N151="nulová",J151,0)</f>
        <v>0</v>
      </c>
      <c r="BJ151" s="14" t="s">
        <v>154</v>
      </c>
      <c r="BK151" s="201">
        <f>ROUND(I151*H151,2)</f>
        <v>186.05</v>
      </c>
      <c r="BL151" s="14" t="s">
        <v>153</v>
      </c>
      <c r="BM151" s="200" t="s">
        <v>349</v>
      </c>
    </row>
    <row r="152" spans="1:65" s="2" customFormat="1" ht="6.95" customHeight="1">
      <c r="A152" s="28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33"/>
      <c r="M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</row>
  </sheetData>
  <sheetProtection algorithmName="SHA-512" hashValue="Nu3n6EFtnbqoSNvVu0N5JLBX4zLksP6FzekfyO7wF0rpw+1yW6UqHoqWYv0ndkv4Z82ECae7KsIyPlrc2y2taQ==" saltValue="jWZc9K5txNAzSq48QCle6yQiesXBgfUPjS4LB94wqp6BIxDfVuLcQUOa5vwdQn69p+QKGpDDsx7/Rfmj5VHoaA==" spinCount="100000" sheet="1" objects="1" scenarios="1" formatColumns="0" formatRows="0" autoFilter="0"/>
  <autoFilter ref="C118:K151" xr:uid="{00000000-0009-0000-0000-000003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94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350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ROUND(J123, 2)</f>
        <v>41301.360000000001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ROUND((SUM(BE123:BE165)),  2)</f>
        <v>0</v>
      </c>
      <c r="G33" s="124"/>
      <c r="H33" s="124"/>
      <c r="I33" s="125">
        <v>0.2</v>
      </c>
      <c r="J33" s="123">
        <f>ROUND(((SUM(BE123:BE165))*I33),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ROUND((SUM(BF123:BF165)),  2)</f>
        <v>41301.360000000001</v>
      </c>
      <c r="G34" s="28"/>
      <c r="H34" s="28"/>
      <c r="I34" s="127">
        <v>0.2</v>
      </c>
      <c r="J34" s="126">
        <f>ROUND(((SUM(BF123:BF165))*I34),  2)</f>
        <v>8260.27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ROUND((SUM(BG123:BG165)),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ROUND((SUM(BH123:BH165)),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ROUND((SUM(BI123:BI165)),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49561.630000000005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04 - SO04 Oplotenie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J123</f>
        <v>41301.360000000001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J124</f>
        <v>17916.900000000001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128</v>
      </c>
      <c r="E98" s="159"/>
      <c r="F98" s="159"/>
      <c r="G98" s="159"/>
      <c r="H98" s="159"/>
      <c r="I98" s="159"/>
      <c r="J98" s="160">
        <f>J125</f>
        <v>2545.4700000000003</v>
      </c>
      <c r="K98" s="157"/>
      <c r="L98" s="161"/>
    </row>
    <row r="99" spans="1:31" s="10" customFormat="1" ht="19.899999999999999" hidden="1" customHeight="1">
      <c r="B99" s="156"/>
      <c r="C99" s="157"/>
      <c r="D99" s="158" t="s">
        <v>209</v>
      </c>
      <c r="E99" s="159"/>
      <c r="F99" s="159"/>
      <c r="G99" s="159"/>
      <c r="H99" s="159"/>
      <c r="I99" s="159"/>
      <c r="J99" s="160">
        <f>J134</f>
        <v>6795.27</v>
      </c>
      <c r="K99" s="157"/>
      <c r="L99" s="161"/>
    </row>
    <row r="100" spans="1:31" s="10" customFormat="1" ht="19.899999999999999" hidden="1" customHeight="1">
      <c r="B100" s="156"/>
      <c r="C100" s="157"/>
      <c r="D100" s="158" t="s">
        <v>130</v>
      </c>
      <c r="E100" s="159"/>
      <c r="F100" s="159"/>
      <c r="G100" s="159"/>
      <c r="H100" s="159"/>
      <c r="I100" s="159"/>
      <c r="J100" s="160">
        <f>J139</f>
        <v>7617.3600000000006</v>
      </c>
      <c r="K100" s="157"/>
      <c r="L100" s="161"/>
    </row>
    <row r="101" spans="1:31" s="10" customFormat="1" ht="19.899999999999999" hidden="1" customHeight="1">
      <c r="B101" s="156"/>
      <c r="C101" s="157"/>
      <c r="D101" s="158" t="s">
        <v>131</v>
      </c>
      <c r="E101" s="159"/>
      <c r="F101" s="159"/>
      <c r="G101" s="159"/>
      <c r="H101" s="159"/>
      <c r="I101" s="159"/>
      <c r="J101" s="160">
        <f>J146</f>
        <v>958.8</v>
      </c>
      <c r="K101" s="157"/>
      <c r="L101" s="161"/>
    </row>
    <row r="102" spans="1:31" s="9" customFormat="1" ht="24.95" hidden="1" customHeight="1">
      <c r="B102" s="150"/>
      <c r="C102" s="151"/>
      <c r="D102" s="152" t="s">
        <v>351</v>
      </c>
      <c r="E102" s="153"/>
      <c r="F102" s="153"/>
      <c r="G102" s="153"/>
      <c r="H102" s="153"/>
      <c r="I102" s="153"/>
      <c r="J102" s="154">
        <f>J148</f>
        <v>23384.46</v>
      </c>
      <c r="K102" s="151"/>
      <c r="L102" s="155"/>
    </row>
    <row r="103" spans="1:31" s="10" customFormat="1" ht="19.899999999999999" hidden="1" customHeight="1">
      <c r="B103" s="156"/>
      <c r="C103" s="157"/>
      <c r="D103" s="158" t="s">
        <v>352</v>
      </c>
      <c r="E103" s="159"/>
      <c r="F103" s="159"/>
      <c r="G103" s="159"/>
      <c r="H103" s="159"/>
      <c r="I103" s="159"/>
      <c r="J103" s="160">
        <f>J149</f>
        <v>23384.46</v>
      </c>
      <c r="K103" s="157"/>
      <c r="L103" s="161"/>
    </row>
    <row r="104" spans="1:31" s="2" customFormat="1" ht="21.75" hidden="1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hidden="1" customHeight="1">
      <c r="A105" s="28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9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ht="11.25" hidden="1"/>
    <row r="107" spans="1:31" ht="11.25" hidden="1"/>
    <row r="108" spans="1:31" ht="11.25" hidden="1"/>
    <row r="109" spans="1:31" s="2" customFormat="1" ht="6.95" customHeight="1">
      <c r="A109" s="28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20" t="s">
        <v>133</v>
      </c>
      <c r="D110" s="30"/>
      <c r="E110" s="30"/>
      <c r="F110" s="30"/>
      <c r="G110" s="30"/>
      <c r="H110" s="30"/>
      <c r="I110" s="30"/>
      <c r="J110" s="30"/>
      <c r="K110" s="30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13</v>
      </c>
      <c r="D112" s="30"/>
      <c r="E112" s="30"/>
      <c r="F112" s="30"/>
      <c r="G112" s="30"/>
      <c r="H112" s="30"/>
      <c r="I112" s="30"/>
      <c r="J112" s="30"/>
      <c r="K112" s="30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30"/>
      <c r="D113" s="30"/>
      <c r="E113" s="262" t="str">
        <f>E7</f>
        <v>Zberný dvor obce Chtelnica</v>
      </c>
      <c r="F113" s="263"/>
      <c r="G113" s="263"/>
      <c r="H113" s="263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120</v>
      </c>
      <c r="D114" s="30"/>
      <c r="E114" s="30"/>
      <c r="F114" s="30"/>
      <c r="G114" s="30"/>
      <c r="H114" s="30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30"/>
      <c r="D115" s="30"/>
      <c r="E115" s="222" t="str">
        <f>E9</f>
        <v>04 - SO04 Oplotenie</v>
      </c>
      <c r="F115" s="264"/>
      <c r="G115" s="264"/>
      <c r="H115" s="264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17</v>
      </c>
      <c r="D117" s="30"/>
      <c r="E117" s="30"/>
      <c r="F117" s="23" t="str">
        <f>F12</f>
        <v>Chtelnica</v>
      </c>
      <c r="G117" s="30"/>
      <c r="H117" s="30"/>
      <c r="I117" s="25" t="s">
        <v>19</v>
      </c>
      <c r="J117" s="64" t="str">
        <f>IF(J12="","",J12)</f>
        <v>5. 10. 2022</v>
      </c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21</v>
      </c>
      <c r="D119" s="30"/>
      <c r="E119" s="30"/>
      <c r="F119" s="23" t="str">
        <f>E15</f>
        <v>Obec Chtelnica</v>
      </c>
      <c r="G119" s="30"/>
      <c r="H119" s="30"/>
      <c r="I119" s="25" t="s">
        <v>30</v>
      </c>
      <c r="J119" s="26" t="str">
        <f>E21</f>
        <v xml:space="preserve"> </v>
      </c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26</v>
      </c>
      <c r="D120" s="30"/>
      <c r="E120" s="30"/>
      <c r="F120" s="23" t="str">
        <f>IF(E18="","",E18)</f>
        <v>INVEX, spol. s r.o.</v>
      </c>
      <c r="G120" s="30"/>
      <c r="H120" s="30"/>
      <c r="I120" s="25" t="s">
        <v>33</v>
      </c>
      <c r="J120" s="26" t="str">
        <f>E24</f>
        <v>Ing.Brestovanská</v>
      </c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62"/>
      <c r="B122" s="163"/>
      <c r="C122" s="164" t="s">
        <v>134</v>
      </c>
      <c r="D122" s="165" t="s">
        <v>61</v>
      </c>
      <c r="E122" s="165" t="s">
        <v>57</v>
      </c>
      <c r="F122" s="165" t="s">
        <v>58</v>
      </c>
      <c r="G122" s="165" t="s">
        <v>135</v>
      </c>
      <c r="H122" s="165" t="s">
        <v>136</v>
      </c>
      <c r="I122" s="165" t="s">
        <v>137</v>
      </c>
      <c r="J122" s="166" t="s">
        <v>124</v>
      </c>
      <c r="K122" s="167" t="s">
        <v>138</v>
      </c>
      <c r="L122" s="168"/>
      <c r="M122" s="73" t="s">
        <v>1</v>
      </c>
      <c r="N122" s="74" t="s">
        <v>40</v>
      </c>
      <c r="O122" s="74" t="s">
        <v>139</v>
      </c>
      <c r="P122" s="74" t="s">
        <v>140</v>
      </c>
      <c r="Q122" s="74" t="s">
        <v>141</v>
      </c>
      <c r="R122" s="74" t="s">
        <v>142</v>
      </c>
      <c r="S122" s="74" t="s">
        <v>143</v>
      </c>
      <c r="T122" s="75" t="s">
        <v>144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pans="1:65" s="2" customFormat="1" ht="22.9" customHeight="1">
      <c r="A123" s="28"/>
      <c r="B123" s="29"/>
      <c r="C123" s="80" t="s">
        <v>125</v>
      </c>
      <c r="D123" s="30"/>
      <c r="E123" s="30"/>
      <c r="F123" s="30"/>
      <c r="G123" s="30"/>
      <c r="H123" s="30"/>
      <c r="I123" s="30"/>
      <c r="J123" s="169">
        <f>BK123</f>
        <v>41301.360000000001</v>
      </c>
      <c r="K123" s="30"/>
      <c r="L123" s="33"/>
      <c r="M123" s="76"/>
      <c r="N123" s="170"/>
      <c r="O123" s="77"/>
      <c r="P123" s="171">
        <f>P124+P148</f>
        <v>591.33672200000001</v>
      </c>
      <c r="Q123" s="77"/>
      <c r="R123" s="171">
        <f>R124+R148</f>
        <v>103.48526269675598</v>
      </c>
      <c r="S123" s="77"/>
      <c r="T123" s="172">
        <f>T124+T148</f>
        <v>30.625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4" t="s">
        <v>75</v>
      </c>
      <c r="AU123" s="14" t="s">
        <v>126</v>
      </c>
      <c r="BK123" s="173">
        <f>BK124+BK148</f>
        <v>41301.360000000001</v>
      </c>
    </row>
    <row r="124" spans="1:65" s="12" customFormat="1" ht="25.9" customHeight="1">
      <c r="B124" s="174"/>
      <c r="C124" s="175"/>
      <c r="D124" s="176" t="s">
        <v>75</v>
      </c>
      <c r="E124" s="177" t="s">
        <v>145</v>
      </c>
      <c r="F124" s="177" t="s">
        <v>146</v>
      </c>
      <c r="G124" s="175"/>
      <c r="H124" s="175"/>
      <c r="I124" s="175"/>
      <c r="J124" s="178">
        <f>BK124</f>
        <v>17916.900000000001</v>
      </c>
      <c r="K124" s="175"/>
      <c r="L124" s="179"/>
      <c r="M124" s="180"/>
      <c r="N124" s="181"/>
      <c r="O124" s="181"/>
      <c r="P124" s="182">
        <f>P125+P134+P139+P146</f>
        <v>501.05638200000004</v>
      </c>
      <c r="Q124" s="181"/>
      <c r="R124" s="182">
        <f>R125+R134+R139+R146</f>
        <v>103.22609269675598</v>
      </c>
      <c r="S124" s="181"/>
      <c r="T124" s="183">
        <f>T125+T134+T139+T146</f>
        <v>30.34</v>
      </c>
      <c r="AR124" s="184" t="s">
        <v>84</v>
      </c>
      <c r="AT124" s="185" t="s">
        <v>75</v>
      </c>
      <c r="AU124" s="185" t="s">
        <v>76</v>
      </c>
      <c r="AY124" s="184" t="s">
        <v>147</v>
      </c>
      <c r="BK124" s="186">
        <f>BK125+BK134+BK139+BK146</f>
        <v>17916.900000000001</v>
      </c>
    </row>
    <row r="125" spans="1:65" s="12" customFormat="1" ht="22.9" customHeight="1">
      <c r="B125" s="174"/>
      <c r="C125" s="175"/>
      <c r="D125" s="176" t="s">
        <v>75</v>
      </c>
      <c r="E125" s="187" t="s">
        <v>84</v>
      </c>
      <c r="F125" s="187" t="s">
        <v>148</v>
      </c>
      <c r="G125" s="175"/>
      <c r="H125" s="175"/>
      <c r="I125" s="175"/>
      <c r="J125" s="188">
        <f>BK125</f>
        <v>2545.4700000000003</v>
      </c>
      <c r="K125" s="175"/>
      <c r="L125" s="179"/>
      <c r="M125" s="180"/>
      <c r="N125" s="181"/>
      <c r="O125" s="181"/>
      <c r="P125" s="182">
        <f>SUM(P126:P133)</f>
        <v>175.82380000000003</v>
      </c>
      <c r="Q125" s="181"/>
      <c r="R125" s="182">
        <f>SUM(R126:R133)</f>
        <v>0</v>
      </c>
      <c r="S125" s="181"/>
      <c r="T125" s="183">
        <f>SUM(T126:T133)</f>
        <v>0</v>
      </c>
      <c r="AR125" s="184" t="s">
        <v>84</v>
      </c>
      <c r="AT125" s="185" t="s">
        <v>75</v>
      </c>
      <c r="AU125" s="185" t="s">
        <v>84</v>
      </c>
      <c r="AY125" s="184" t="s">
        <v>147</v>
      </c>
      <c r="BK125" s="186">
        <f>SUM(BK126:BK133)</f>
        <v>2545.4700000000003</v>
      </c>
    </row>
    <row r="126" spans="1:65" s="2" customFormat="1" ht="33" customHeight="1">
      <c r="A126" s="28"/>
      <c r="B126" s="29"/>
      <c r="C126" s="189" t="s">
        <v>84</v>
      </c>
      <c r="D126" s="189" t="s">
        <v>149</v>
      </c>
      <c r="E126" s="190" t="s">
        <v>353</v>
      </c>
      <c r="F126" s="191" t="s">
        <v>354</v>
      </c>
      <c r="G126" s="192" t="s">
        <v>161</v>
      </c>
      <c r="H126" s="193">
        <v>24.16</v>
      </c>
      <c r="I126" s="194">
        <v>1.28</v>
      </c>
      <c r="J126" s="194">
        <f t="shared" ref="J126:J133" si="0">ROUND(I126*H126,2)</f>
        <v>30.92</v>
      </c>
      <c r="K126" s="195"/>
      <c r="L126" s="33"/>
      <c r="M126" s="196" t="s">
        <v>1</v>
      </c>
      <c r="N126" s="197" t="s">
        <v>42</v>
      </c>
      <c r="O126" s="198">
        <v>1.2999999999999999E-2</v>
      </c>
      <c r="P126" s="198">
        <f t="shared" ref="P126:P133" si="1">O126*H126</f>
        <v>0.31407999999999997</v>
      </c>
      <c r="Q126" s="198">
        <v>0</v>
      </c>
      <c r="R126" s="198">
        <f t="shared" ref="R126:R133" si="2">Q126*H126</f>
        <v>0</v>
      </c>
      <c r="S126" s="198">
        <v>0</v>
      </c>
      <c r="T126" s="199">
        <f t="shared" ref="T126:T133" si="3"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200" t="s">
        <v>153</v>
      </c>
      <c r="AT126" s="200" t="s">
        <v>149</v>
      </c>
      <c r="AU126" s="200" t="s">
        <v>154</v>
      </c>
      <c r="AY126" s="14" t="s">
        <v>147</v>
      </c>
      <c r="BE126" s="201">
        <f t="shared" ref="BE126:BE133" si="4">IF(N126="základná",J126,0)</f>
        <v>0</v>
      </c>
      <c r="BF126" s="201">
        <f t="shared" ref="BF126:BF133" si="5">IF(N126="znížená",J126,0)</f>
        <v>30.92</v>
      </c>
      <c r="BG126" s="201">
        <f t="shared" ref="BG126:BG133" si="6">IF(N126="zákl. prenesená",J126,0)</f>
        <v>0</v>
      </c>
      <c r="BH126" s="201">
        <f t="shared" ref="BH126:BH133" si="7">IF(N126="zníž. prenesená",J126,0)</f>
        <v>0</v>
      </c>
      <c r="BI126" s="201">
        <f t="shared" ref="BI126:BI133" si="8">IF(N126="nulová",J126,0)</f>
        <v>0</v>
      </c>
      <c r="BJ126" s="14" t="s">
        <v>154</v>
      </c>
      <c r="BK126" s="201">
        <f t="shared" ref="BK126:BK133" si="9">ROUND(I126*H126,2)</f>
        <v>30.92</v>
      </c>
      <c r="BL126" s="14" t="s">
        <v>153</v>
      </c>
      <c r="BM126" s="200" t="s">
        <v>154</v>
      </c>
    </row>
    <row r="127" spans="1:65" s="2" customFormat="1" ht="21.75" customHeight="1">
      <c r="A127" s="28"/>
      <c r="B127" s="29"/>
      <c r="C127" s="189" t="s">
        <v>154</v>
      </c>
      <c r="D127" s="189" t="s">
        <v>149</v>
      </c>
      <c r="E127" s="190" t="s">
        <v>355</v>
      </c>
      <c r="F127" s="191" t="s">
        <v>356</v>
      </c>
      <c r="G127" s="192" t="s">
        <v>161</v>
      </c>
      <c r="H127" s="193">
        <v>32.18</v>
      </c>
      <c r="I127" s="194">
        <v>12.96</v>
      </c>
      <c r="J127" s="194">
        <f t="shared" si="0"/>
        <v>417.05</v>
      </c>
      <c r="K127" s="195"/>
      <c r="L127" s="33"/>
      <c r="M127" s="196" t="s">
        <v>1</v>
      </c>
      <c r="N127" s="197" t="s">
        <v>42</v>
      </c>
      <c r="O127" s="198">
        <v>0.83799999999999997</v>
      </c>
      <c r="P127" s="198">
        <f t="shared" si="1"/>
        <v>26.966839999999998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200" t="s">
        <v>153</v>
      </c>
      <c r="AT127" s="200" t="s">
        <v>149</v>
      </c>
      <c r="AU127" s="200" t="s">
        <v>154</v>
      </c>
      <c r="AY127" s="14" t="s">
        <v>147</v>
      </c>
      <c r="BE127" s="201">
        <f t="shared" si="4"/>
        <v>0</v>
      </c>
      <c r="BF127" s="201">
        <f t="shared" si="5"/>
        <v>417.05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4" t="s">
        <v>154</v>
      </c>
      <c r="BK127" s="201">
        <f t="shared" si="9"/>
        <v>417.05</v>
      </c>
      <c r="BL127" s="14" t="s">
        <v>153</v>
      </c>
      <c r="BM127" s="200" t="s">
        <v>153</v>
      </c>
    </row>
    <row r="128" spans="1:65" s="2" customFormat="1" ht="24.2" customHeight="1">
      <c r="A128" s="28"/>
      <c r="B128" s="29"/>
      <c r="C128" s="189" t="s">
        <v>158</v>
      </c>
      <c r="D128" s="189" t="s">
        <v>149</v>
      </c>
      <c r="E128" s="190" t="s">
        <v>357</v>
      </c>
      <c r="F128" s="191" t="s">
        <v>358</v>
      </c>
      <c r="G128" s="192" t="s">
        <v>161</v>
      </c>
      <c r="H128" s="193">
        <v>32.18</v>
      </c>
      <c r="I128" s="194">
        <v>1.04</v>
      </c>
      <c r="J128" s="194">
        <f t="shared" si="0"/>
        <v>33.47</v>
      </c>
      <c r="K128" s="195"/>
      <c r="L128" s="33"/>
      <c r="M128" s="196" t="s">
        <v>1</v>
      </c>
      <c r="N128" s="197" t="s">
        <v>42</v>
      </c>
      <c r="O128" s="198">
        <v>4.2000000000000003E-2</v>
      </c>
      <c r="P128" s="198">
        <f t="shared" si="1"/>
        <v>1.3515600000000001</v>
      </c>
      <c r="Q128" s="198">
        <v>0</v>
      </c>
      <c r="R128" s="198">
        <f t="shared" si="2"/>
        <v>0</v>
      </c>
      <c r="S128" s="198">
        <v>0</v>
      </c>
      <c r="T128" s="199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200" t="s">
        <v>153</v>
      </c>
      <c r="AT128" s="200" t="s">
        <v>149</v>
      </c>
      <c r="AU128" s="200" t="s">
        <v>154</v>
      </c>
      <c r="AY128" s="14" t="s">
        <v>147</v>
      </c>
      <c r="BE128" s="201">
        <f t="shared" si="4"/>
        <v>0</v>
      </c>
      <c r="BF128" s="201">
        <f t="shared" si="5"/>
        <v>33.47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4" t="s">
        <v>154</v>
      </c>
      <c r="BK128" s="201">
        <f t="shared" si="9"/>
        <v>33.47</v>
      </c>
      <c r="BL128" s="14" t="s">
        <v>153</v>
      </c>
      <c r="BM128" s="200" t="s">
        <v>162</v>
      </c>
    </row>
    <row r="129" spans="1:65" s="2" customFormat="1" ht="24.2" customHeight="1">
      <c r="A129" s="28"/>
      <c r="B129" s="29"/>
      <c r="C129" s="189" t="s">
        <v>153</v>
      </c>
      <c r="D129" s="189" t="s">
        <v>149</v>
      </c>
      <c r="E129" s="190" t="s">
        <v>359</v>
      </c>
      <c r="F129" s="191" t="s">
        <v>360</v>
      </c>
      <c r="G129" s="192" t="s">
        <v>361</v>
      </c>
      <c r="H129" s="193">
        <v>32.18</v>
      </c>
      <c r="I129" s="194">
        <v>45.15</v>
      </c>
      <c r="J129" s="194">
        <f t="shared" si="0"/>
        <v>1452.93</v>
      </c>
      <c r="K129" s="195"/>
      <c r="L129" s="33"/>
      <c r="M129" s="196" t="s">
        <v>1</v>
      </c>
      <c r="N129" s="197" t="s">
        <v>42</v>
      </c>
      <c r="O129" s="198">
        <v>3.6030000000000002</v>
      </c>
      <c r="P129" s="198">
        <f t="shared" si="1"/>
        <v>115.94454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0" t="s">
        <v>153</v>
      </c>
      <c r="AT129" s="200" t="s">
        <v>149</v>
      </c>
      <c r="AU129" s="200" t="s">
        <v>154</v>
      </c>
      <c r="AY129" s="14" t="s">
        <v>147</v>
      </c>
      <c r="BE129" s="201">
        <f t="shared" si="4"/>
        <v>0</v>
      </c>
      <c r="BF129" s="201">
        <f t="shared" si="5"/>
        <v>1452.93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4" t="s">
        <v>154</v>
      </c>
      <c r="BK129" s="201">
        <f t="shared" si="9"/>
        <v>1452.93</v>
      </c>
      <c r="BL129" s="14" t="s">
        <v>153</v>
      </c>
      <c r="BM129" s="200" t="s">
        <v>165</v>
      </c>
    </row>
    <row r="130" spans="1:65" s="2" customFormat="1" ht="37.9" customHeight="1">
      <c r="A130" s="28"/>
      <c r="B130" s="29"/>
      <c r="C130" s="189" t="s">
        <v>166</v>
      </c>
      <c r="D130" s="189" t="s">
        <v>149</v>
      </c>
      <c r="E130" s="190" t="s">
        <v>362</v>
      </c>
      <c r="F130" s="191" t="s">
        <v>363</v>
      </c>
      <c r="G130" s="192" t="s">
        <v>161</v>
      </c>
      <c r="H130" s="193">
        <v>32.18</v>
      </c>
      <c r="I130" s="194">
        <v>4.83</v>
      </c>
      <c r="J130" s="194">
        <f t="shared" si="0"/>
        <v>155.43</v>
      </c>
      <c r="K130" s="195"/>
      <c r="L130" s="33"/>
      <c r="M130" s="196" t="s">
        <v>1</v>
      </c>
      <c r="N130" s="197" t="s">
        <v>42</v>
      </c>
      <c r="O130" s="198">
        <v>6.6000000000000003E-2</v>
      </c>
      <c r="P130" s="198">
        <f t="shared" si="1"/>
        <v>2.1238800000000002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200" t="s">
        <v>153</v>
      </c>
      <c r="AT130" s="200" t="s">
        <v>149</v>
      </c>
      <c r="AU130" s="200" t="s">
        <v>154</v>
      </c>
      <c r="AY130" s="14" t="s">
        <v>147</v>
      </c>
      <c r="BE130" s="201">
        <f t="shared" si="4"/>
        <v>0</v>
      </c>
      <c r="BF130" s="201">
        <f t="shared" si="5"/>
        <v>155.43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4" t="s">
        <v>154</v>
      </c>
      <c r="BK130" s="201">
        <f t="shared" si="9"/>
        <v>155.43</v>
      </c>
      <c r="BL130" s="14" t="s">
        <v>153</v>
      </c>
      <c r="BM130" s="200" t="s">
        <v>110</v>
      </c>
    </row>
    <row r="131" spans="1:65" s="2" customFormat="1" ht="21.75" customHeight="1">
      <c r="A131" s="28"/>
      <c r="B131" s="29"/>
      <c r="C131" s="189" t="s">
        <v>162</v>
      </c>
      <c r="D131" s="189" t="s">
        <v>149</v>
      </c>
      <c r="E131" s="190" t="s">
        <v>175</v>
      </c>
      <c r="F131" s="191" t="s">
        <v>176</v>
      </c>
      <c r="G131" s="192" t="s">
        <v>161</v>
      </c>
      <c r="H131" s="193">
        <v>32.18</v>
      </c>
      <c r="I131" s="194">
        <v>4.83</v>
      </c>
      <c r="J131" s="194">
        <f t="shared" si="0"/>
        <v>155.43</v>
      </c>
      <c r="K131" s="195"/>
      <c r="L131" s="33"/>
      <c r="M131" s="196" t="s">
        <v>1</v>
      </c>
      <c r="N131" s="197" t="s">
        <v>42</v>
      </c>
      <c r="O131" s="198">
        <v>0.27900000000000003</v>
      </c>
      <c r="P131" s="198">
        <f t="shared" si="1"/>
        <v>8.9782200000000003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0" t="s">
        <v>153</v>
      </c>
      <c r="AT131" s="200" t="s">
        <v>149</v>
      </c>
      <c r="AU131" s="200" t="s">
        <v>154</v>
      </c>
      <c r="AY131" s="14" t="s">
        <v>147</v>
      </c>
      <c r="BE131" s="201">
        <f t="shared" si="4"/>
        <v>0</v>
      </c>
      <c r="BF131" s="201">
        <f t="shared" si="5"/>
        <v>155.43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4" t="s">
        <v>154</v>
      </c>
      <c r="BK131" s="201">
        <f t="shared" si="9"/>
        <v>155.43</v>
      </c>
      <c r="BL131" s="14" t="s">
        <v>153</v>
      </c>
      <c r="BM131" s="200" t="s">
        <v>171</v>
      </c>
    </row>
    <row r="132" spans="1:65" s="2" customFormat="1" ht="24.2" customHeight="1">
      <c r="A132" s="28"/>
      <c r="B132" s="29"/>
      <c r="C132" s="189" t="s">
        <v>172</v>
      </c>
      <c r="D132" s="189" t="s">
        <v>149</v>
      </c>
      <c r="E132" s="190" t="s">
        <v>364</v>
      </c>
      <c r="F132" s="191" t="s">
        <v>365</v>
      </c>
      <c r="G132" s="192" t="s">
        <v>161</v>
      </c>
      <c r="H132" s="193">
        <v>32.18</v>
      </c>
      <c r="I132" s="194">
        <v>8.43</v>
      </c>
      <c r="J132" s="194">
        <f t="shared" si="0"/>
        <v>271.27999999999997</v>
      </c>
      <c r="K132" s="195"/>
      <c r="L132" s="33"/>
      <c r="M132" s="196" t="s">
        <v>1</v>
      </c>
      <c r="N132" s="197" t="s">
        <v>42</v>
      </c>
      <c r="O132" s="198">
        <v>0.61699999999999999</v>
      </c>
      <c r="P132" s="198">
        <f t="shared" si="1"/>
        <v>19.855059999999998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153</v>
      </c>
      <c r="AT132" s="200" t="s">
        <v>149</v>
      </c>
      <c r="AU132" s="200" t="s">
        <v>154</v>
      </c>
      <c r="AY132" s="14" t="s">
        <v>147</v>
      </c>
      <c r="BE132" s="201">
        <f t="shared" si="4"/>
        <v>0</v>
      </c>
      <c r="BF132" s="201">
        <f t="shared" si="5"/>
        <v>271.27999999999997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4" t="s">
        <v>154</v>
      </c>
      <c r="BK132" s="201">
        <f t="shared" si="9"/>
        <v>271.27999999999997</v>
      </c>
      <c r="BL132" s="14" t="s">
        <v>153</v>
      </c>
      <c r="BM132" s="200" t="s">
        <v>116</v>
      </c>
    </row>
    <row r="133" spans="1:65" s="2" customFormat="1" ht="16.5" customHeight="1">
      <c r="A133" s="28"/>
      <c r="B133" s="29"/>
      <c r="C133" s="189" t="s">
        <v>165</v>
      </c>
      <c r="D133" s="189" t="s">
        <v>149</v>
      </c>
      <c r="E133" s="190" t="s">
        <v>182</v>
      </c>
      <c r="F133" s="191" t="s">
        <v>183</v>
      </c>
      <c r="G133" s="192" t="s">
        <v>161</v>
      </c>
      <c r="H133" s="193">
        <v>32.18</v>
      </c>
      <c r="I133" s="194">
        <v>0.9</v>
      </c>
      <c r="J133" s="194">
        <f t="shared" si="0"/>
        <v>28.96</v>
      </c>
      <c r="K133" s="195"/>
      <c r="L133" s="33"/>
      <c r="M133" s="196" t="s">
        <v>1</v>
      </c>
      <c r="N133" s="197" t="s">
        <v>42</v>
      </c>
      <c r="O133" s="198">
        <v>8.9999999999999993E-3</v>
      </c>
      <c r="P133" s="198">
        <f t="shared" si="1"/>
        <v>0.28961999999999999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153</v>
      </c>
      <c r="AT133" s="200" t="s">
        <v>149</v>
      </c>
      <c r="AU133" s="200" t="s">
        <v>154</v>
      </c>
      <c r="AY133" s="14" t="s">
        <v>147</v>
      </c>
      <c r="BE133" s="201">
        <f t="shared" si="4"/>
        <v>0</v>
      </c>
      <c r="BF133" s="201">
        <f t="shared" si="5"/>
        <v>28.96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4" t="s">
        <v>154</v>
      </c>
      <c r="BK133" s="201">
        <f t="shared" si="9"/>
        <v>28.96</v>
      </c>
      <c r="BL133" s="14" t="s">
        <v>153</v>
      </c>
      <c r="BM133" s="200" t="s">
        <v>177</v>
      </c>
    </row>
    <row r="134" spans="1:65" s="12" customFormat="1" ht="22.9" customHeight="1">
      <c r="B134" s="174"/>
      <c r="C134" s="175"/>
      <c r="D134" s="176" t="s">
        <v>75</v>
      </c>
      <c r="E134" s="187" t="s">
        <v>154</v>
      </c>
      <c r="F134" s="187" t="s">
        <v>217</v>
      </c>
      <c r="G134" s="175"/>
      <c r="H134" s="175"/>
      <c r="I134" s="175"/>
      <c r="J134" s="188">
        <f>BK134</f>
        <v>6795.27</v>
      </c>
      <c r="K134" s="175"/>
      <c r="L134" s="179"/>
      <c r="M134" s="180"/>
      <c r="N134" s="181"/>
      <c r="O134" s="181"/>
      <c r="P134" s="182">
        <f>SUM(P135:P138)</f>
        <v>143.13597999999999</v>
      </c>
      <c r="Q134" s="181"/>
      <c r="R134" s="182">
        <f>SUM(R135:R138)</f>
        <v>89.552092696755992</v>
      </c>
      <c r="S134" s="181"/>
      <c r="T134" s="183">
        <f>SUM(T135:T138)</f>
        <v>0</v>
      </c>
      <c r="AR134" s="184" t="s">
        <v>84</v>
      </c>
      <c r="AT134" s="185" t="s">
        <v>75</v>
      </c>
      <c r="AU134" s="185" t="s">
        <v>84</v>
      </c>
      <c r="AY134" s="184" t="s">
        <v>147</v>
      </c>
      <c r="BK134" s="186">
        <f>SUM(BK135:BK138)</f>
        <v>6795.27</v>
      </c>
    </row>
    <row r="135" spans="1:65" s="2" customFormat="1" ht="24.2" customHeight="1">
      <c r="A135" s="28"/>
      <c r="B135" s="29"/>
      <c r="C135" s="189" t="s">
        <v>178</v>
      </c>
      <c r="D135" s="189" t="s">
        <v>149</v>
      </c>
      <c r="E135" s="190" t="s">
        <v>366</v>
      </c>
      <c r="F135" s="191" t="s">
        <v>367</v>
      </c>
      <c r="G135" s="192" t="s">
        <v>244</v>
      </c>
      <c r="H135" s="193">
        <v>129</v>
      </c>
      <c r="I135" s="194">
        <v>8.3800000000000008</v>
      </c>
      <c r="J135" s="194">
        <f>ROUND(I135*H135,2)</f>
        <v>1081.02</v>
      </c>
      <c r="K135" s="195"/>
      <c r="L135" s="33"/>
      <c r="M135" s="196" t="s">
        <v>1</v>
      </c>
      <c r="N135" s="197" t="s">
        <v>42</v>
      </c>
      <c r="O135" s="198">
        <v>0.38800000000000001</v>
      </c>
      <c r="P135" s="198">
        <f>O135*H135</f>
        <v>50.052</v>
      </c>
      <c r="Q135" s="198">
        <v>1.05404E-3</v>
      </c>
      <c r="R135" s="198">
        <f>Q135*H135</f>
        <v>0.13597116000000001</v>
      </c>
      <c r="S135" s="198">
        <v>0</v>
      </c>
      <c r="T135" s="19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153</v>
      </c>
      <c r="AT135" s="200" t="s">
        <v>149</v>
      </c>
      <c r="AU135" s="200" t="s">
        <v>154</v>
      </c>
      <c r="AY135" s="14" t="s">
        <v>147</v>
      </c>
      <c r="BE135" s="201">
        <f>IF(N135="základná",J135,0)</f>
        <v>0</v>
      </c>
      <c r="BF135" s="201">
        <f>IF(N135="znížená",J135,0)</f>
        <v>1081.02</v>
      </c>
      <c r="BG135" s="201">
        <f>IF(N135="zákl. prenesená",J135,0)</f>
        <v>0</v>
      </c>
      <c r="BH135" s="201">
        <f>IF(N135="zníž. prenesená",J135,0)</f>
        <v>0</v>
      </c>
      <c r="BI135" s="201">
        <f>IF(N135="nulová",J135,0)</f>
        <v>0</v>
      </c>
      <c r="BJ135" s="14" t="s">
        <v>154</v>
      </c>
      <c r="BK135" s="201">
        <f>ROUND(I135*H135,2)</f>
        <v>1081.02</v>
      </c>
      <c r="BL135" s="14" t="s">
        <v>153</v>
      </c>
      <c r="BM135" s="200" t="s">
        <v>181</v>
      </c>
    </row>
    <row r="136" spans="1:65" s="2" customFormat="1" ht="24.2" customHeight="1">
      <c r="A136" s="28"/>
      <c r="B136" s="29"/>
      <c r="C136" s="189" t="s">
        <v>110</v>
      </c>
      <c r="D136" s="189" t="s">
        <v>149</v>
      </c>
      <c r="E136" s="190" t="s">
        <v>368</v>
      </c>
      <c r="F136" s="191" t="s">
        <v>369</v>
      </c>
      <c r="G136" s="192" t="s">
        <v>244</v>
      </c>
      <c r="H136" s="193">
        <v>129</v>
      </c>
      <c r="I136" s="194">
        <v>4.55</v>
      </c>
      <c r="J136" s="194">
        <f>ROUND(I136*H136,2)</f>
        <v>586.95000000000005</v>
      </c>
      <c r="K136" s="195"/>
      <c r="L136" s="33"/>
      <c r="M136" s="196" t="s">
        <v>1</v>
      </c>
      <c r="N136" s="197" t="s">
        <v>42</v>
      </c>
      <c r="O136" s="198">
        <v>0.19800000000000001</v>
      </c>
      <c r="P136" s="198">
        <f>O136*H136</f>
        <v>25.542000000000002</v>
      </c>
      <c r="Q136" s="198">
        <v>9.3603999999999996E-4</v>
      </c>
      <c r="R136" s="198">
        <f>Q136*H136</f>
        <v>0.12074915999999999</v>
      </c>
      <c r="S136" s="198">
        <v>0</v>
      </c>
      <c r="T136" s="19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153</v>
      </c>
      <c r="AT136" s="200" t="s">
        <v>149</v>
      </c>
      <c r="AU136" s="200" t="s">
        <v>154</v>
      </c>
      <c r="AY136" s="14" t="s">
        <v>147</v>
      </c>
      <c r="BE136" s="201">
        <f>IF(N136="základná",J136,0)</f>
        <v>0</v>
      </c>
      <c r="BF136" s="201">
        <f>IF(N136="znížená",J136,0)</f>
        <v>586.95000000000005</v>
      </c>
      <c r="BG136" s="201">
        <f>IF(N136="zákl. prenesená",J136,0)</f>
        <v>0</v>
      </c>
      <c r="BH136" s="201">
        <f>IF(N136="zníž. prenesená",J136,0)</f>
        <v>0</v>
      </c>
      <c r="BI136" s="201">
        <f>IF(N136="nulová",J136,0)</f>
        <v>0</v>
      </c>
      <c r="BJ136" s="14" t="s">
        <v>154</v>
      </c>
      <c r="BK136" s="201">
        <f>ROUND(I136*H136,2)</f>
        <v>586.95000000000005</v>
      </c>
      <c r="BL136" s="14" t="s">
        <v>153</v>
      </c>
      <c r="BM136" s="200" t="s">
        <v>7</v>
      </c>
    </row>
    <row r="137" spans="1:65" s="2" customFormat="1" ht="16.5" customHeight="1">
      <c r="A137" s="28"/>
      <c r="B137" s="29"/>
      <c r="C137" s="189" t="s">
        <v>113</v>
      </c>
      <c r="D137" s="189" t="s">
        <v>149</v>
      </c>
      <c r="E137" s="190" t="s">
        <v>370</v>
      </c>
      <c r="F137" s="191" t="s">
        <v>371</v>
      </c>
      <c r="G137" s="192" t="s">
        <v>161</v>
      </c>
      <c r="H137" s="193">
        <v>32.18</v>
      </c>
      <c r="I137" s="194">
        <v>123.52</v>
      </c>
      <c r="J137" s="194">
        <f>ROUND(I137*H137,2)</f>
        <v>3974.87</v>
      </c>
      <c r="K137" s="195"/>
      <c r="L137" s="33"/>
      <c r="M137" s="196" t="s">
        <v>1</v>
      </c>
      <c r="N137" s="197" t="s">
        <v>42</v>
      </c>
      <c r="O137" s="198">
        <v>1.0669999999999999</v>
      </c>
      <c r="P137" s="198">
        <f>O137*H137</f>
        <v>34.336059999999996</v>
      </c>
      <c r="Q137" s="198">
        <v>2.3231601242000002</v>
      </c>
      <c r="R137" s="198">
        <f>Q137*H137</f>
        <v>74.759292796756</v>
      </c>
      <c r="S137" s="198">
        <v>0</v>
      </c>
      <c r="T137" s="19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153</v>
      </c>
      <c r="AT137" s="200" t="s">
        <v>149</v>
      </c>
      <c r="AU137" s="200" t="s">
        <v>154</v>
      </c>
      <c r="AY137" s="14" t="s">
        <v>147</v>
      </c>
      <c r="BE137" s="201">
        <f>IF(N137="základná",J137,0)</f>
        <v>0</v>
      </c>
      <c r="BF137" s="201">
        <f>IF(N137="znížená",J137,0)</f>
        <v>3974.87</v>
      </c>
      <c r="BG137" s="201">
        <f>IF(N137="zákl. prenesená",J137,0)</f>
        <v>0</v>
      </c>
      <c r="BH137" s="201">
        <f>IF(N137="zníž. prenesená",J137,0)</f>
        <v>0</v>
      </c>
      <c r="BI137" s="201">
        <f>IF(N137="nulová",J137,0)</f>
        <v>0</v>
      </c>
      <c r="BJ137" s="14" t="s">
        <v>154</v>
      </c>
      <c r="BK137" s="201">
        <f>ROUND(I137*H137,2)</f>
        <v>3974.87</v>
      </c>
      <c r="BL137" s="14" t="s">
        <v>153</v>
      </c>
      <c r="BM137" s="200" t="s">
        <v>186</v>
      </c>
    </row>
    <row r="138" spans="1:65" s="2" customFormat="1" ht="24.2" customHeight="1">
      <c r="A138" s="28"/>
      <c r="B138" s="29"/>
      <c r="C138" s="189" t="s">
        <v>171</v>
      </c>
      <c r="D138" s="189" t="s">
        <v>149</v>
      </c>
      <c r="E138" s="190" t="s">
        <v>372</v>
      </c>
      <c r="F138" s="191" t="s">
        <v>373</v>
      </c>
      <c r="G138" s="192" t="s">
        <v>161</v>
      </c>
      <c r="H138" s="193">
        <v>6.27</v>
      </c>
      <c r="I138" s="194">
        <v>183.8</v>
      </c>
      <c r="J138" s="194">
        <f>ROUND(I138*H138,2)</f>
        <v>1152.43</v>
      </c>
      <c r="K138" s="195"/>
      <c r="L138" s="33"/>
      <c r="M138" s="196" t="s">
        <v>1</v>
      </c>
      <c r="N138" s="197" t="s">
        <v>42</v>
      </c>
      <c r="O138" s="198">
        <v>5.2960000000000003</v>
      </c>
      <c r="P138" s="198">
        <f>O138*H138</f>
        <v>33.205919999999999</v>
      </c>
      <c r="Q138" s="198">
        <v>2.3183539999999998</v>
      </c>
      <c r="R138" s="198">
        <f>Q138*H138</f>
        <v>14.536079579999997</v>
      </c>
      <c r="S138" s="198">
        <v>0</v>
      </c>
      <c r="T138" s="19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00" t="s">
        <v>153</v>
      </c>
      <c r="AT138" s="200" t="s">
        <v>149</v>
      </c>
      <c r="AU138" s="200" t="s">
        <v>154</v>
      </c>
      <c r="AY138" s="14" t="s">
        <v>147</v>
      </c>
      <c r="BE138" s="201">
        <f>IF(N138="základná",J138,0)</f>
        <v>0</v>
      </c>
      <c r="BF138" s="201">
        <f>IF(N138="znížená",J138,0)</f>
        <v>1152.43</v>
      </c>
      <c r="BG138" s="201">
        <f>IF(N138="zákl. prenesená",J138,0)</f>
        <v>0</v>
      </c>
      <c r="BH138" s="201">
        <f>IF(N138="zníž. prenesená",J138,0)</f>
        <v>0</v>
      </c>
      <c r="BI138" s="201">
        <f>IF(N138="nulová",J138,0)</f>
        <v>0</v>
      </c>
      <c r="BJ138" s="14" t="s">
        <v>154</v>
      </c>
      <c r="BK138" s="201">
        <f>ROUND(I138*H138,2)</f>
        <v>1152.43</v>
      </c>
      <c r="BL138" s="14" t="s">
        <v>153</v>
      </c>
      <c r="BM138" s="200" t="s">
        <v>190</v>
      </c>
    </row>
    <row r="139" spans="1:65" s="12" customFormat="1" ht="22.9" customHeight="1">
      <c r="B139" s="174"/>
      <c r="C139" s="175"/>
      <c r="D139" s="176" t="s">
        <v>75</v>
      </c>
      <c r="E139" s="187" t="s">
        <v>178</v>
      </c>
      <c r="F139" s="187" t="s">
        <v>191</v>
      </c>
      <c r="G139" s="175"/>
      <c r="H139" s="175"/>
      <c r="I139" s="175"/>
      <c r="J139" s="188">
        <f>BK139</f>
        <v>7617.3600000000006</v>
      </c>
      <c r="K139" s="175"/>
      <c r="L139" s="179"/>
      <c r="M139" s="180"/>
      <c r="N139" s="181"/>
      <c r="O139" s="181"/>
      <c r="P139" s="182">
        <f>SUM(P140:P145)</f>
        <v>146.01602500000001</v>
      </c>
      <c r="Q139" s="181"/>
      <c r="R139" s="182">
        <f>SUM(R140:R145)</f>
        <v>13.673999999999999</v>
      </c>
      <c r="S139" s="181"/>
      <c r="T139" s="183">
        <f>SUM(T140:T145)</f>
        <v>30.34</v>
      </c>
      <c r="AR139" s="184" t="s">
        <v>84</v>
      </c>
      <c r="AT139" s="185" t="s">
        <v>75</v>
      </c>
      <c r="AU139" s="185" t="s">
        <v>84</v>
      </c>
      <c r="AY139" s="184" t="s">
        <v>147</v>
      </c>
      <c r="BK139" s="186">
        <f>SUM(BK140:BK145)</f>
        <v>7617.3600000000006</v>
      </c>
    </row>
    <row r="140" spans="1:65" s="2" customFormat="1" ht="24.2" customHeight="1">
      <c r="A140" s="28"/>
      <c r="B140" s="29"/>
      <c r="C140" s="189" t="s">
        <v>192</v>
      </c>
      <c r="D140" s="189" t="s">
        <v>149</v>
      </c>
      <c r="E140" s="190" t="s">
        <v>374</v>
      </c>
      <c r="F140" s="191" t="s">
        <v>375</v>
      </c>
      <c r="G140" s="192" t="s">
        <v>161</v>
      </c>
      <c r="H140" s="193">
        <v>13.2</v>
      </c>
      <c r="I140" s="194">
        <v>102.34</v>
      </c>
      <c r="J140" s="194">
        <f t="shared" ref="J140:J145" si="10">ROUND(I140*H140,2)</f>
        <v>1350.89</v>
      </c>
      <c r="K140" s="195"/>
      <c r="L140" s="33"/>
      <c r="M140" s="196" t="s">
        <v>1</v>
      </c>
      <c r="N140" s="197" t="s">
        <v>42</v>
      </c>
      <c r="O140" s="198">
        <v>5.1219999999999999</v>
      </c>
      <c r="P140" s="198">
        <f t="shared" ref="P140:P145" si="11">O140*H140</f>
        <v>67.610399999999998</v>
      </c>
      <c r="Q140" s="198">
        <v>0</v>
      </c>
      <c r="R140" s="198">
        <f t="shared" ref="R140:R145" si="12">Q140*H140</f>
        <v>0</v>
      </c>
      <c r="S140" s="198">
        <v>2.2000000000000002</v>
      </c>
      <c r="T140" s="199">
        <f t="shared" ref="T140:T145" si="13">S140*H140</f>
        <v>29.04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00" t="s">
        <v>153</v>
      </c>
      <c r="AT140" s="200" t="s">
        <v>149</v>
      </c>
      <c r="AU140" s="200" t="s">
        <v>154</v>
      </c>
      <c r="AY140" s="14" t="s">
        <v>147</v>
      </c>
      <c r="BE140" s="201">
        <f t="shared" ref="BE140:BE145" si="14">IF(N140="základná",J140,0)</f>
        <v>0</v>
      </c>
      <c r="BF140" s="201">
        <f t="shared" ref="BF140:BF145" si="15">IF(N140="znížená",J140,0)</f>
        <v>1350.89</v>
      </c>
      <c r="BG140" s="201">
        <f t="shared" ref="BG140:BG145" si="16">IF(N140="zákl. prenesená",J140,0)</f>
        <v>0</v>
      </c>
      <c r="BH140" s="201">
        <f t="shared" ref="BH140:BH145" si="17">IF(N140="zníž. prenesená",J140,0)</f>
        <v>0</v>
      </c>
      <c r="BI140" s="201">
        <f t="shared" ref="BI140:BI145" si="18">IF(N140="nulová",J140,0)</f>
        <v>0</v>
      </c>
      <c r="BJ140" s="14" t="s">
        <v>154</v>
      </c>
      <c r="BK140" s="201">
        <f t="shared" ref="BK140:BK145" si="19">ROUND(I140*H140,2)</f>
        <v>1350.89</v>
      </c>
      <c r="BL140" s="14" t="s">
        <v>153</v>
      </c>
      <c r="BM140" s="200" t="s">
        <v>196</v>
      </c>
    </row>
    <row r="141" spans="1:65" s="2" customFormat="1" ht="24.2" customHeight="1">
      <c r="A141" s="28"/>
      <c r="B141" s="29"/>
      <c r="C141" s="189" t="s">
        <v>116</v>
      </c>
      <c r="D141" s="189" t="s">
        <v>149</v>
      </c>
      <c r="E141" s="190" t="s">
        <v>376</v>
      </c>
      <c r="F141" s="191" t="s">
        <v>377</v>
      </c>
      <c r="G141" s="192" t="s">
        <v>279</v>
      </c>
      <c r="H141" s="193">
        <v>130</v>
      </c>
      <c r="I141" s="194">
        <v>6.44</v>
      </c>
      <c r="J141" s="194">
        <f t="shared" si="10"/>
        <v>837.2</v>
      </c>
      <c r="K141" s="195"/>
      <c r="L141" s="33"/>
      <c r="M141" s="196" t="s">
        <v>1</v>
      </c>
      <c r="N141" s="197" t="s">
        <v>42</v>
      </c>
      <c r="O141" s="198">
        <v>0.45400000000000001</v>
      </c>
      <c r="P141" s="198">
        <f t="shared" si="11"/>
        <v>59.02</v>
      </c>
      <c r="Q141" s="198">
        <v>0</v>
      </c>
      <c r="R141" s="198">
        <f t="shared" si="12"/>
        <v>0</v>
      </c>
      <c r="S141" s="198">
        <v>0.01</v>
      </c>
      <c r="T141" s="199">
        <f t="shared" si="13"/>
        <v>1.3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153</v>
      </c>
      <c r="AT141" s="200" t="s">
        <v>149</v>
      </c>
      <c r="AU141" s="200" t="s">
        <v>154</v>
      </c>
      <c r="AY141" s="14" t="s">
        <v>147</v>
      </c>
      <c r="BE141" s="201">
        <f t="shared" si="14"/>
        <v>0</v>
      </c>
      <c r="BF141" s="201">
        <f t="shared" si="15"/>
        <v>837.2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14" t="s">
        <v>154</v>
      </c>
      <c r="BK141" s="201">
        <f t="shared" si="19"/>
        <v>837.2</v>
      </c>
      <c r="BL141" s="14" t="s">
        <v>153</v>
      </c>
      <c r="BM141" s="200" t="s">
        <v>201</v>
      </c>
    </row>
    <row r="142" spans="1:65" s="2" customFormat="1" ht="21.75" customHeight="1">
      <c r="A142" s="28"/>
      <c r="B142" s="29"/>
      <c r="C142" s="189" t="s">
        <v>203</v>
      </c>
      <c r="D142" s="189" t="s">
        <v>149</v>
      </c>
      <c r="E142" s="190" t="s">
        <v>193</v>
      </c>
      <c r="F142" s="191" t="s">
        <v>378</v>
      </c>
      <c r="G142" s="192" t="s">
        <v>195</v>
      </c>
      <c r="H142" s="193">
        <v>30.625</v>
      </c>
      <c r="I142" s="194">
        <v>15.61</v>
      </c>
      <c r="J142" s="194">
        <f t="shared" si="10"/>
        <v>478.06</v>
      </c>
      <c r="K142" s="195"/>
      <c r="L142" s="33"/>
      <c r="M142" s="196" t="s">
        <v>1</v>
      </c>
      <c r="N142" s="197" t="s">
        <v>42</v>
      </c>
      <c r="O142" s="198">
        <v>0.59799999999999998</v>
      </c>
      <c r="P142" s="198">
        <f t="shared" si="11"/>
        <v>18.313749999999999</v>
      </c>
      <c r="Q142" s="198">
        <v>0</v>
      </c>
      <c r="R142" s="198">
        <f t="shared" si="12"/>
        <v>0</v>
      </c>
      <c r="S142" s="198">
        <v>0</v>
      </c>
      <c r="T142" s="199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153</v>
      </c>
      <c r="AT142" s="200" t="s">
        <v>149</v>
      </c>
      <c r="AU142" s="200" t="s">
        <v>154</v>
      </c>
      <c r="AY142" s="14" t="s">
        <v>147</v>
      </c>
      <c r="BE142" s="201">
        <f t="shared" si="14"/>
        <v>0</v>
      </c>
      <c r="BF142" s="201">
        <f t="shared" si="15"/>
        <v>478.06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14" t="s">
        <v>154</v>
      </c>
      <c r="BK142" s="201">
        <f t="shared" si="19"/>
        <v>478.06</v>
      </c>
      <c r="BL142" s="14" t="s">
        <v>153</v>
      </c>
      <c r="BM142" s="200" t="s">
        <v>207</v>
      </c>
    </row>
    <row r="143" spans="1:65" s="2" customFormat="1" ht="24.2" customHeight="1">
      <c r="A143" s="28"/>
      <c r="B143" s="29"/>
      <c r="C143" s="206" t="s">
        <v>177</v>
      </c>
      <c r="D143" s="206" t="s">
        <v>222</v>
      </c>
      <c r="E143" s="207" t="s">
        <v>379</v>
      </c>
      <c r="F143" s="208" t="s">
        <v>380</v>
      </c>
      <c r="G143" s="209" t="s">
        <v>244</v>
      </c>
      <c r="H143" s="210">
        <v>129</v>
      </c>
      <c r="I143" s="211">
        <v>28.28</v>
      </c>
      <c r="J143" s="211">
        <f t="shared" si="10"/>
        <v>3648.12</v>
      </c>
      <c r="K143" s="212"/>
      <c r="L143" s="213"/>
      <c r="M143" s="214" t="s">
        <v>1</v>
      </c>
      <c r="N143" s="215" t="s">
        <v>42</v>
      </c>
      <c r="O143" s="198">
        <v>0</v>
      </c>
      <c r="P143" s="198">
        <f t="shared" si="11"/>
        <v>0</v>
      </c>
      <c r="Q143" s="198">
        <v>0.106</v>
      </c>
      <c r="R143" s="198">
        <f t="shared" si="12"/>
        <v>13.673999999999999</v>
      </c>
      <c r="S143" s="198">
        <v>0</v>
      </c>
      <c r="T143" s="199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165</v>
      </c>
      <c r="AT143" s="200" t="s">
        <v>222</v>
      </c>
      <c r="AU143" s="200" t="s">
        <v>154</v>
      </c>
      <c r="AY143" s="14" t="s">
        <v>147</v>
      </c>
      <c r="BE143" s="201">
        <f t="shared" si="14"/>
        <v>0</v>
      </c>
      <c r="BF143" s="201">
        <f t="shared" si="15"/>
        <v>3648.12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14" t="s">
        <v>154</v>
      </c>
      <c r="BK143" s="201">
        <f t="shared" si="19"/>
        <v>3648.12</v>
      </c>
      <c r="BL143" s="14" t="s">
        <v>153</v>
      </c>
      <c r="BM143" s="200" t="s">
        <v>245</v>
      </c>
    </row>
    <row r="144" spans="1:65" s="2" customFormat="1" ht="24.2" customHeight="1">
      <c r="A144" s="28"/>
      <c r="B144" s="29"/>
      <c r="C144" s="189" t="s">
        <v>246</v>
      </c>
      <c r="D144" s="189" t="s">
        <v>149</v>
      </c>
      <c r="E144" s="190" t="s">
        <v>381</v>
      </c>
      <c r="F144" s="191" t="s">
        <v>382</v>
      </c>
      <c r="G144" s="192" t="s">
        <v>195</v>
      </c>
      <c r="H144" s="193">
        <v>153.125</v>
      </c>
      <c r="I144" s="194">
        <v>0.51</v>
      </c>
      <c r="J144" s="194">
        <f t="shared" si="10"/>
        <v>78.09</v>
      </c>
      <c r="K144" s="195"/>
      <c r="L144" s="33"/>
      <c r="M144" s="196" t="s">
        <v>1</v>
      </c>
      <c r="N144" s="197" t="s">
        <v>42</v>
      </c>
      <c r="O144" s="198">
        <v>7.0000000000000001E-3</v>
      </c>
      <c r="P144" s="198">
        <f t="shared" si="11"/>
        <v>1.0718750000000001</v>
      </c>
      <c r="Q144" s="198">
        <v>0</v>
      </c>
      <c r="R144" s="198">
        <f t="shared" si="12"/>
        <v>0</v>
      </c>
      <c r="S144" s="198">
        <v>0</v>
      </c>
      <c r="T144" s="199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153</v>
      </c>
      <c r="AT144" s="200" t="s">
        <v>149</v>
      </c>
      <c r="AU144" s="200" t="s">
        <v>154</v>
      </c>
      <c r="AY144" s="14" t="s">
        <v>147</v>
      </c>
      <c r="BE144" s="201">
        <f t="shared" si="14"/>
        <v>0</v>
      </c>
      <c r="BF144" s="201">
        <f t="shared" si="15"/>
        <v>78.09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14" t="s">
        <v>154</v>
      </c>
      <c r="BK144" s="201">
        <f t="shared" si="19"/>
        <v>78.09</v>
      </c>
      <c r="BL144" s="14" t="s">
        <v>153</v>
      </c>
      <c r="BM144" s="200" t="s">
        <v>249</v>
      </c>
    </row>
    <row r="145" spans="1:65" s="2" customFormat="1" ht="24.2" customHeight="1">
      <c r="A145" s="28"/>
      <c r="B145" s="29"/>
      <c r="C145" s="189" t="s">
        <v>181</v>
      </c>
      <c r="D145" s="189" t="s">
        <v>149</v>
      </c>
      <c r="E145" s="190" t="s">
        <v>383</v>
      </c>
      <c r="F145" s="191" t="s">
        <v>384</v>
      </c>
      <c r="G145" s="192" t="s">
        <v>195</v>
      </c>
      <c r="H145" s="193">
        <v>30.625</v>
      </c>
      <c r="I145" s="194">
        <v>40</v>
      </c>
      <c r="J145" s="194">
        <f t="shared" si="10"/>
        <v>1225</v>
      </c>
      <c r="K145" s="195"/>
      <c r="L145" s="33"/>
      <c r="M145" s="196" t="s">
        <v>1</v>
      </c>
      <c r="N145" s="197" t="s">
        <v>42</v>
      </c>
      <c r="O145" s="198">
        <v>0</v>
      </c>
      <c r="P145" s="198">
        <f t="shared" si="11"/>
        <v>0</v>
      </c>
      <c r="Q145" s="198">
        <v>0</v>
      </c>
      <c r="R145" s="198">
        <f t="shared" si="12"/>
        <v>0</v>
      </c>
      <c r="S145" s="198">
        <v>0</v>
      </c>
      <c r="T145" s="199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00" t="s">
        <v>153</v>
      </c>
      <c r="AT145" s="200" t="s">
        <v>149</v>
      </c>
      <c r="AU145" s="200" t="s">
        <v>154</v>
      </c>
      <c r="AY145" s="14" t="s">
        <v>147</v>
      </c>
      <c r="BE145" s="201">
        <f t="shared" si="14"/>
        <v>0</v>
      </c>
      <c r="BF145" s="201">
        <f t="shared" si="15"/>
        <v>1225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14" t="s">
        <v>154</v>
      </c>
      <c r="BK145" s="201">
        <f t="shared" si="19"/>
        <v>1225</v>
      </c>
      <c r="BL145" s="14" t="s">
        <v>153</v>
      </c>
      <c r="BM145" s="200" t="s">
        <v>252</v>
      </c>
    </row>
    <row r="146" spans="1:65" s="12" customFormat="1" ht="22.9" customHeight="1">
      <c r="B146" s="174"/>
      <c r="C146" s="175"/>
      <c r="D146" s="176" t="s">
        <v>75</v>
      </c>
      <c r="E146" s="187" t="s">
        <v>197</v>
      </c>
      <c r="F146" s="187" t="s">
        <v>198</v>
      </c>
      <c r="G146" s="175"/>
      <c r="H146" s="175"/>
      <c r="I146" s="175"/>
      <c r="J146" s="188">
        <f>BK146</f>
        <v>958.8</v>
      </c>
      <c r="K146" s="175"/>
      <c r="L146" s="179"/>
      <c r="M146" s="180"/>
      <c r="N146" s="181"/>
      <c r="O146" s="181"/>
      <c r="P146" s="182">
        <f>P147</f>
        <v>36.080576999999998</v>
      </c>
      <c r="Q146" s="181"/>
      <c r="R146" s="182">
        <f>R147</f>
        <v>0</v>
      </c>
      <c r="S146" s="181"/>
      <c r="T146" s="183">
        <f>T147</f>
        <v>0</v>
      </c>
      <c r="AR146" s="184" t="s">
        <v>84</v>
      </c>
      <c r="AT146" s="185" t="s">
        <v>75</v>
      </c>
      <c r="AU146" s="185" t="s">
        <v>84</v>
      </c>
      <c r="AY146" s="184" t="s">
        <v>147</v>
      </c>
      <c r="BK146" s="186">
        <f>BK147</f>
        <v>958.8</v>
      </c>
    </row>
    <row r="147" spans="1:65" s="2" customFormat="1" ht="24.2" customHeight="1">
      <c r="A147" s="28"/>
      <c r="B147" s="29"/>
      <c r="C147" s="189" t="s">
        <v>253</v>
      </c>
      <c r="D147" s="189" t="s">
        <v>149</v>
      </c>
      <c r="E147" s="190" t="s">
        <v>385</v>
      </c>
      <c r="F147" s="191" t="s">
        <v>386</v>
      </c>
      <c r="G147" s="192" t="s">
        <v>195</v>
      </c>
      <c r="H147" s="193">
        <v>100.503</v>
      </c>
      <c r="I147" s="194">
        <v>9.5399999999999991</v>
      </c>
      <c r="J147" s="194">
        <f>ROUND(I147*H147,2)</f>
        <v>958.8</v>
      </c>
      <c r="K147" s="195"/>
      <c r="L147" s="33"/>
      <c r="M147" s="196" t="s">
        <v>1</v>
      </c>
      <c r="N147" s="197" t="s">
        <v>42</v>
      </c>
      <c r="O147" s="198">
        <v>0.35899999999999999</v>
      </c>
      <c r="P147" s="198">
        <f>O147*H147</f>
        <v>36.080576999999998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153</v>
      </c>
      <c r="AT147" s="200" t="s">
        <v>149</v>
      </c>
      <c r="AU147" s="200" t="s">
        <v>154</v>
      </c>
      <c r="AY147" s="14" t="s">
        <v>147</v>
      </c>
      <c r="BE147" s="201">
        <f>IF(N147="základná",J147,0)</f>
        <v>0</v>
      </c>
      <c r="BF147" s="201">
        <f>IF(N147="znížená",J147,0)</f>
        <v>958.8</v>
      </c>
      <c r="BG147" s="201">
        <f>IF(N147="zákl. prenesená",J147,0)</f>
        <v>0</v>
      </c>
      <c r="BH147" s="201">
        <f>IF(N147="zníž. prenesená",J147,0)</f>
        <v>0</v>
      </c>
      <c r="BI147" s="201">
        <f>IF(N147="nulová",J147,0)</f>
        <v>0</v>
      </c>
      <c r="BJ147" s="14" t="s">
        <v>154</v>
      </c>
      <c r="BK147" s="201">
        <f>ROUND(I147*H147,2)</f>
        <v>958.8</v>
      </c>
      <c r="BL147" s="14" t="s">
        <v>153</v>
      </c>
      <c r="BM147" s="200" t="s">
        <v>256</v>
      </c>
    </row>
    <row r="148" spans="1:65" s="12" customFormat="1" ht="25.9" customHeight="1">
      <c r="B148" s="174"/>
      <c r="C148" s="175"/>
      <c r="D148" s="176" t="s">
        <v>75</v>
      </c>
      <c r="E148" s="177" t="s">
        <v>387</v>
      </c>
      <c r="F148" s="177" t="s">
        <v>388</v>
      </c>
      <c r="G148" s="175"/>
      <c r="H148" s="175"/>
      <c r="I148" s="175"/>
      <c r="J148" s="178">
        <f>BK148</f>
        <v>23384.46</v>
      </c>
      <c r="K148" s="175"/>
      <c r="L148" s="179"/>
      <c r="M148" s="180"/>
      <c r="N148" s="181"/>
      <c r="O148" s="181"/>
      <c r="P148" s="182">
        <f>P149</f>
        <v>90.280339999999995</v>
      </c>
      <c r="Q148" s="181"/>
      <c r="R148" s="182">
        <f>R149</f>
        <v>0.2591699999999999</v>
      </c>
      <c r="S148" s="181"/>
      <c r="T148" s="183">
        <f>T149</f>
        <v>0.28499999999999998</v>
      </c>
      <c r="AR148" s="184" t="s">
        <v>154</v>
      </c>
      <c r="AT148" s="185" t="s">
        <v>75</v>
      </c>
      <c r="AU148" s="185" t="s">
        <v>76</v>
      </c>
      <c r="AY148" s="184" t="s">
        <v>147</v>
      </c>
      <c r="BK148" s="186">
        <f>BK149</f>
        <v>23384.46</v>
      </c>
    </row>
    <row r="149" spans="1:65" s="12" customFormat="1" ht="22.9" customHeight="1">
      <c r="B149" s="174"/>
      <c r="C149" s="175"/>
      <c r="D149" s="176" t="s">
        <v>75</v>
      </c>
      <c r="E149" s="187" t="s">
        <v>389</v>
      </c>
      <c r="F149" s="187" t="s">
        <v>390</v>
      </c>
      <c r="G149" s="175"/>
      <c r="H149" s="175"/>
      <c r="I149" s="175"/>
      <c r="J149" s="188">
        <f>BK149</f>
        <v>23384.46</v>
      </c>
      <c r="K149" s="175"/>
      <c r="L149" s="179"/>
      <c r="M149" s="180"/>
      <c r="N149" s="181"/>
      <c r="O149" s="181"/>
      <c r="P149" s="182">
        <f>SUM(P150:P165)</f>
        <v>90.280339999999995</v>
      </c>
      <c r="Q149" s="181"/>
      <c r="R149" s="182">
        <f>SUM(R150:R165)</f>
        <v>0.2591699999999999</v>
      </c>
      <c r="S149" s="181"/>
      <c r="T149" s="183">
        <f>SUM(T150:T165)</f>
        <v>0.28499999999999998</v>
      </c>
      <c r="AR149" s="184" t="s">
        <v>154</v>
      </c>
      <c r="AT149" s="185" t="s">
        <v>75</v>
      </c>
      <c r="AU149" s="185" t="s">
        <v>84</v>
      </c>
      <c r="AY149" s="184" t="s">
        <v>147</v>
      </c>
      <c r="BK149" s="186">
        <f>SUM(BK150:BK165)</f>
        <v>23384.46</v>
      </c>
    </row>
    <row r="150" spans="1:65" s="2" customFormat="1" ht="16.5" customHeight="1">
      <c r="A150" s="28"/>
      <c r="B150" s="29"/>
      <c r="C150" s="189" t="s">
        <v>7</v>
      </c>
      <c r="D150" s="189" t="s">
        <v>149</v>
      </c>
      <c r="E150" s="190" t="s">
        <v>391</v>
      </c>
      <c r="F150" s="191" t="s">
        <v>392</v>
      </c>
      <c r="G150" s="192" t="s">
        <v>244</v>
      </c>
      <c r="H150" s="193">
        <v>1</v>
      </c>
      <c r="I150" s="194">
        <v>226.1</v>
      </c>
      <c r="J150" s="194">
        <f t="shared" ref="J150:J165" si="20">ROUND(I150*H150,2)</f>
        <v>226.1</v>
      </c>
      <c r="K150" s="195"/>
      <c r="L150" s="33"/>
      <c r="M150" s="196" t="s">
        <v>1</v>
      </c>
      <c r="N150" s="197" t="s">
        <v>42</v>
      </c>
      <c r="O150" s="198">
        <v>11.606999999999999</v>
      </c>
      <c r="P150" s="198">
        <f t="shared" ref="P150:P165" si="21">O150*H150</f>
        <v>11.606999999999999</v>
      </c>
      <c r="Q150" s="198">
        <v>0</v>
      </c>
      <c r="R150" s="198">
        <f t="shared" ref="R150:R165" si="22">Q150*H150</f>
        <v>0</v>
      </c>
      <c r="S150" s="198">
        <v>0</v>
      </c>
      <c r="T150" s="199">
        <f t="shared" ref="T150:T165" si="23"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00" t="s">
        <v>177</v>
      </c>
      <c r="AT150" s="200" t="s">
        <v>149</v>
      </c>
      <c r="AU150" s="200" t="s">
        <v>154</v>
      </c>
      <c r="AY150" s="14" t="s">
        <v>147</v>
      </c>
      <c r="BE150" s="201">
        <f t="shared" ref="BE150:BE165" si="24">IF(N150="základná",J150,0)</f>
        <v>0</v>
      </c>
      <c r="BF150" s="201">
        <f t="shared" ref="BF150:BF165" si="25">IF(N150="znížená",J150,0)</f>
        <v>226.1</v>
      </c>
      <c r="BG150" s="201">
        <f t="shared" ref="BG150:BG165" si="26">IF(N150="zákl. prenesená",J150,0)</f>
        <v>0</v>
      </c>
      <c r="BH150" s="201">
        <f t="shared" ref="BH150:BH165" si="27">IF(N150="zníž. prenesená",J150,0)</f>
        <v>0</v>
      </c>
      <c r="BI150" s="201">
        <f t="shared" ref="BI150:BI165" si="28">IF(N150="nulová",J150,0)</f>
        <v>0</v>
      </c>
      <c r="BJ150" s="14" t="s">
        <v>154</v>
      </c>
      <c r="BK150" s="201">
        <f t="shared" ref="BK150:BK165" si="29">ROUND(I150*H150,2)</f>
        <v>226.1</v>
      </c>
      <c r="BL150" s="14" t="s">
        <v>177</v>
      </c>
      <c r="BM150" s="200" t="s">
        <v>258</v>
      </c>
    </row>
    <row r="151" spans="1:65" s="2" customFormat="1" ht="37.9" customHeight="1">
      <c r="A151" s="28"/>
      <c r="B151" s="29"/>
      <c r="C151" s="206" t="s">
        <v>259</v>
      </c>
      <c r="D151" s="206" t="s">
        <v>222</v>
      </c>
      <c r="E151" s="207" t="s">
        <v>393</v>
      </c>
      <c r="F151" s="208" t="s">
        <v>394</v>
      </c>
      <c r="G151" s="209" t="s">
        <v>244</v>
      </c>
      <c r="H151" s="210">
        <v>1</v>
      </c>
      <c r="I151" s="211">
        <v>1231.5</v>
      </c>
      <c r="J151" s="211">
        <f t="shared" si="20"/>
        <v>1231.5</v>
      </c>
      <c r="K151" s="212"/>
      <c r="L151" s="213"/>
      <c r="M151" s="214" t="s">
        <v>1</v>
      </c>
      <c r="N151" s="215" t="s">
        <v>42</v>
      </c>
      <c r="O151" s="198">
        <v>0</v>
      </c>
      <c r="P151" s="198">
        <f t="shared" si="21"/>
        <v>0</v>
      </c>
      <c r="Q151" s="198">
        <v>3.8370000000000001E-2</v>
      </c>
      <c r="R151" s="198">
        <f t="shared" si="22"/>
        <v>3.8370000000000001E-2</v>
      </c>
      <c r="S151" s="198">
        <v>0</v>
      </c>
      <c r="T151" s="199">
        <f t="shared" si="2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0" t="s">
        <v>245</v>
      </c>
      <c r="AT151" s="200" t="s">
        <v>222</v>
      </c>
      <c r="AU151" s="200" t="s">
        <v>154</v>
      </c>
      <c r="AY151" s="14" t="s">
        <v>147</v>
      </c>
      <c r="BE151" s="201">
        <f t="shared" si="24"/>
        <v>0</v>
      </c>
      <c r="BF151" s="201">
        <f t="shared" si="25"/>
        <v>1231.5</v>
      </c>
      <c r="BG151" s="201">
        <f t="shared" si="26"/>
        <v>0</v>
      </c>
      <c r="BH151" s="201">
        <f t="shared" si="27"/>
        <v>0</v>
      </c>
      <c r="BI151" s="201">
        <f t="shared" si="28"/>
        <v>0</v>
      </c>
      <c r="BJ151" s="14" t="s">
        <v>154</v>
      </c>
      <c r="BK151" s="201">
        <f t="shared" si="29"/>
        <v>1231.5</v>
      </c>
      <c r="BL151" s="14" t="s">
        <v>177</v>
      </c>
      <c r="BM151" s="200" t="s">
        <v>262</v>
      </c>
    </row>
    <row r="152" spans="1:65" s="2" customFormat="1" ht="33" customHeight="1">
      <c r="A152" s="28"/>
      <c r="B152" s="29"/>
      <c r="C152" s="206" t="s">
        <v>186</v>
      </c>
      <c r="D152" s="206" t="s">
        <v>222</v>
      </c>
      <c r="E152" s="207" t="s">
        <v>395</v>
      </c>
      <c r="F152" s="208" t="s">
        <v>396</v>
      </c>
      <c r="G152" s="209" t="s">
        <v>244</v>
      </c>
      <c r="H152" s="210">
        <v>129</v>
      </c>
      <c r="I152" s="211">
        <v>27.85</v>
      </c>
      <c r="J152" s="211">
        <f t="shared" si="20"/>
        <v>3592.65</v>
      </c>
      <c r="K152" s="212"/>
      <c r="L152" s="213"/>
      <c r="M152" s="214" t="s">
        <v>1</v>
      </c>
      <c r="N152" s="215" t="s">
        <v>42</v>
      </c>
      <c r="O152" s="198">
        <v>0</v>
      </c>
      <c r="P152" s="198">
        <f t="shared" si="21"/>
        <v>0</v>
      </c>
      <c r="Q152" s="198">
        <v>0</v>
      </c>
      <c r="R152" s="198">
        <f t="shared" si="22"/>
        <v>0</v>
      </c>
      <c r="S152" s="198">
        <v>0</v>
      </c>
      <c r="T152" s="199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00" t="s">
        <v>245</v>
      </c>
      <c r="AT152" s="200" t="s">
        <v>222</v>
      </c>
      <c r="AU152" s="200" t="s">
        <v>154</v>
      </c>
      <c r="AY152" s="14" t="s">
        <v>147</v>
      </c>
      <c r="BE152" s="201">
        <f t="shared" si="24"/>
        <v>0</v>
      </c>
      <c r="BF152" s="201">
        <f t="shared" si="25"/>
        <v>3592.65</v>
      </c>
      <c r="BG152" s="201">
        <f t="shared" si="26"/>
        <v>0</v>
      </c>
      <c r="BH152" s="201">
        <f t="shared" si="27"/>
        <v>0</v>
      </c>
      <c r="BI152" s="201">
        <f t="shared" si="28"/>
        <v>0</v>
      </c>
      <c r="BJ152" s="14" t="s">
        <v>154</v>
      </c>
      <c r="BK152" s="201">
        <f t="shared" si="29"/>
        <v>3592.65</v>
      </c>
      <c r="BL152" s="14" t="s">
        <v>177</v>
      </c>
      <c r="BM152" s="200" t="s">
        <v>265</v>
      </c>
    </row>
    <row r="153" spans="1:65" s="2" customFormat="1" ht="16.5" customHeight="1">
      <c r="A153" s="28"/>
      <c r="B153" s="29"/>
      <c r="C153" s="206" t="s">
        <v>266</v>
      </c>
      <c r="D153" s="206" t="s">
        <v>222</v>
      </c>
      <c r="E153" s="207" t="s">
        <v>397</v>
      </c>
      <c r="F153" s="208" t="s">
        <v>398</v>
      </c>
      <c r="G153" s="209" t="s">
        <v>279</v>
      </c>
      <c r="H153" s="210">
        <v>42</v>
      </c>
      <c r="I153" s="211">
        <v>9.19</v>
      </c>
      <c r="J153" s="211">
        <f t="shared" si="20"/>
        <v>385.98</v>
      </c>
      <c r="K153" s="212"/>
      <c r="L153" s="213"/>
      <c r="M153" s="214" t="s">
        <v>1</v>
      </c>
      <c r="N153" s="215" t="s">
        <v>42</v>
      </c>
      <c r="O153" s="198">
        <v>0</v>
      </c>
      <c r="P153" s="198">
        <f t="shared" si="21"/>
        <v>0</v>
      </c>
      <c r="Q153" s="198">
        <v>0</v>
      </c>
      <c r="R153" s="198">
        <f t="shared" si="22"/>
        <v>0</v>
      </c>
      <c r="S153" s="198">
        <v>0</v>
      </c>
      <c r="T153" s="199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00" t="s">
        <v>245</v>
      </c>
      <c r="AT153" s="200" t="s">
        <v>222</v>
      </c>
      <c r="AU153" s="200" t="s">
        <v>154</v>
      </c>
      <c r="AY153" s="14" t="s">
        <v>147</v>
      </c>
      <c r="BE153" s="201">
        <f t="shared" si="24"/>
        <v>0</v>
      </c>
      <c r="BF153" s="201">
        <f t="shared" si="25"/>
        <v>385.98</v>
      </c>
      <c r="BG153" s="201">
        <f t="shared" si="26"/>
        <v>0</v>
      </c>
      <c r="BH153" s="201">
        <f t="shared" si="27"/>
        <v>0</v>
      </c>
      <c r="BI153" s="201">
        <f t="shared" si="28"/>
        <v>0</v>
      </c>
      <c r="BJ153" s="14" t="s">
        <v>154</v>
      </c>
      <c r="BK153" s="201">
        <f t="shared" si="29"/>
        <v>385.98</v>
      </c>
      <c r="BL153" s="14" t="s">
        <v>177</v>
      </c>
      <c r="BM153" s="200" t="s">
        <v>269</v>
      </c>
    </row>
    <row r="154" spans="1:65" s="2" customFormat="1" ht="24.2" customHeight="1">
      <c r="A154" s="28"/>
      <c r="B154" s="29"/>
      <c r="C154" s="189" t="s">
        <v>190</v>
      </c>
      <c r="D154" s="189" t="s">
        <v>149</v>
      </c>
      <c r="E154" s="190" t="s">
        <v>399</v>
      </c>
      <c r="F154" s="191" t="s">
        <v>400</v>
      </c>
      <c r="G154" s="192" t="s">
        <v>244</v>
      </c>
      <c r="H154" s="193">
        <v>2</v>
      </c>
      <c r="I154" s="194">
        <v>276.94</v>
      </c>
      <c r="J154" s="194">
        <f t="shared" si="20"/>
        <v>553.88</v>
      </c>
      <c r="K154" s="195"/>
      <c r="L154" s="33"/>
      <c r="M154" s="196" t="s">
        <v>1</v>
      </c>
      <c r="N154" s="197" t="s">
        <v>42</v>
      </c>
      <c r="O154" s="198">
        <v>14.21909</v>
      </c>
      <c r="P154" s="198">
        <f t="shared" si="21"/>
        <v>28.438179999999999</v>
      </c>
      <c r="Q154" s="198">
        <v>0</v>
      </c>
      <c r="R154" s="198">
        <f t="shared" si="22"/>
        <v>0</v>
      </c>
      <c r="S154" s="198">
        <v>0</v>
      </c>
      <c r="T154" s="199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00" t="s">
        <v>177</v>
      </c>
      <c r="AT154" s="200" t="s">
        <v>149</v>
      </c>
      <c r="AU154" s="200" t="s">
        <v>154</v>
      </c>
      <c r="AY154" s="14" t="s">
        <v>147</v>
      </c>
      <c r="BE154" s="201">
        <f t="shared" si="24"/>
        <v>0</v>
      </c>
      <c r="BF154" s="201">
        <f t="shared" si="25"/>
        <v>553.88</v>
      </c>
      <c r="BG154" s="201">
        <f t="shared" si="26"/>
        <v>0</v>
      </c>
      <c r="BH154" s="201">
        <f t="shared" si="27"/>
        <v>0</v>
      </c>
      <c r="BI154" s="201">
        <f t="shared" si="28"/>
        <v>0</v>
      </c>
      <c r="BJ154" s="14" t="s">
        <v>154</v>
      </c>
      <c r="BK154" s="201">
        <f t="shared" si="29"/>
        <v>553.88</v>
      </c>
      <c r="BL154" s="14" t="s">
        <v>177</v>
      </c>
      <c r="BM154" s="200" t="s">
        <v>272</v>
      </c>
    </row>
    <row r="155" spans="1:65" s="2" customFormat="1" ht="24.2" customHeight="1">
      <c r="A155" s="28"/>
      <c r="B155" s="29"/>
      <c r="C155" s="206" t="s">
        <v>273</v>
      </c>
      <c r="D155" s="206" t="s">
        <v>222</v>
      </c>
      <c r="E155" s="207" t="s">
        <v>401</v>
      </c>
      <c r="F155" s="208" t="s">
        <v>402</v>
      </c>
      <c r="G155" s="209" t="s">
        <v>244</v>
      </c>
      <c r="H155" s="210">
        <v>4</v>
      </c>
      <c r="I155" s="211">
        <v>55.78</v>
      </c>
      <c r="J155" s="211">
        <f t="shared" si="20"/>
        <v>223.12</v>
      </c>
      <c r="K155" s="212"/>
      <c r="L155" s="213"/>
      <c r="M155" s="214" t="s">
        <v>1</v>
      </c>
      <c r="N155" s="215" t="s">
        <v>42</v>
      </c>
      <c r="O155" s="198">
        <v>0</v>
      </c>
      <c r="P155" s="198">
        <f t="shared" si="21"/>
        <v>0</v>
      </c>
      <c r="Q155" s="198">
        <v>8.3000000000000001E-3</v>
      </c>
      <c r="R155" s="198">
        <f t="shared" si="22"/>
        <v>3.32E-2</v>
      </c>
      <c r="S155" s="198">
        <v>0</v>
      </c>
      <c r="T155" s="199">
        <f t="shared" si="2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00" t="s">
        <v>245</v>
      </c>
      <c r="AT155" s="200" t="s">
        <v>222</v>
      </c>
      <c r="AU155" s="200" t="s">
        <v>154</v>
      </c>
      <c r="AY155" s="14" t="s">
        <v>147</v>
      </c>
      <c r="BE155" s="201">
        <f t="shared" si="24"/>
        <v>0</v>
      </c>
      <c r="BF155" s="201">
        <f t="shared" si="25"/>
        <v>223.12</v>
      </c>
      <c r="BG155" s="201">
        <f t="shared" si="26"/>
        <v>0</v>
      </c>
      <c r="BH155" s="201">
        <f t="shared" si="27"/>
        <v>0</v>
      </c>
      <c r="BI155" s="201">
        <f t="shared" si="28"/>
        <v>0</v>
      </c>
      <c r="BJ155" s="14" t="s">
        <v>154</v>
      </c>
      <c r="BK155" s="201">
        <f t="shared" si="29"/>
        <v>223.12</v>
      </c>
      <c r="BL155" s="14" t="s">
        <v>177</v>
      </c>
      <c r="BM155" s="200" t="s">
        <v>276</v>
      </c>
    </row>
    <row r="156" spans="1:65" s="2" customFormat="1" ht="16.5" customHeight="1">
      <c r="A156" s="28"/>
      <c r="B156" s="29"/>
      <c r="C156" s="206" t="s">
        <v>196</v>
      </c>
      <c r="D156" s="206" t="s">
        <v>222</v>
      </c>
      <c r="E156" s="207" t="s">
        <v>403</v>
      </c>
      <c r="F156" s="208" t="s">
        <v>404</v>
      </c>
      <c r="G156" s="209" t="s">
        <v>244</v>
      </c>
      <c r="H156" s="210">
        <v>2</v>
      </c>
      <c r="I156" s="211">
        <v>4200</v>
      </c>
      <c r="J156" s="211">
        <f t="shared" si="20"/>
        <v>8400</v>
      </c>
      <c r="K156" s="212"/>
      <c r="L156" s="213"/>
      <c r="M156" s="214" t="s">
        <v>1</v>
      </c>
      <c r="N156" s="215" t="s">
        <v>42</v>
      </c>
      <c r="O156" s="198">
        <v>0</v>
      </c>
      <c r="P156" s="198">
        <f t="shared" si="21"/>
        <v>0</v>
      </c>
      <c r="Q156" s="198">
        <v>0</v>
      </c>
      <c r="R156" s="198">
        <f t="shared" si="22"/>
        <v>0</v>
      </c>
      <c r="S156" s="198">
        <v>0</v>
      </c>
      <c r="T156" s="199">
        <f t="shared" si="2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00" t="s">
        <v>245</v>
      </c>
      <c r="AT156" s="200" t="s">
        <v>222</v>
      </c>
      <c r="AU156" s="200" t="s">
        <v>154</v>
      </c>
      <c r="AY156" s="14" t="s">
        <v>147</v>
      </c>
      <c r="BE156" s="201">
        <f t="shared" si="24"/>
        <v>0</v>
      </c>
      <c r="BF156" s="201">
        <f t="shared" si="25"/>
        <v>8400</v>
      </c>
      <c r="BG156" s="201">
        <f t="shared" si="26"/>
        <v>0</v>
      </c>
      <c r="BH156" s="201">
        <f t="shared" si="27"/>
        <v>0</v>
      </c>
      <c r="BI156" s="201">
        <f t="shared" si="28"/>
        <v>0</v>
      </c>
      <c r="BJ156" s="14" t="s">
        <v>154</v>
      </c>
      <c r="BK156" s="201">
        <f t="shared" si="29"/>
        <v>8400</v>
      </c>
      <c r="BL156" s="14" t="s">
        <v>177</v>
      </c>
      <c r="BM156" s="200" t="s">
        <v>280</v>
      </c>
    </row>
    <row r="157" spans="1:65" s="2" customFormat="1" ht="16.5" customHeight="1">
      <c r="A157" s="28"/>
      <c r="B157" s="29"/>
      <c r="C157" s="206" t="s">
        <v>281</v>
      </c>
      <c r="D157" s="206" t="s">
        <v>222</v>
      </c>
      <c r="E157" s="207" t="s">
        <v>405</v>
      </c>
      <c r="F157" s="208" t="s">
        <v>406</v>
      </c>
      <c r="G157" s="209" t="s">
        <v>279</v>
      </c>
      <c r="H157" s="210">
        <v>18</v>
      </c>
      <c r="I157" s="211">
        <v>22.94</v>
      </c>
      <c r="J157" s="211">
        <f t="shared" si="20"/>
        <v>412.92</v>
      </c>
      <c r="K157" s="212"/>
      <c r="L157" s="213"/>
      <c r="M157" s="214" t="s">
        <v>1</v>
      </c>
      <c r="N157" s="215" t="s">
        <v>42</v>
      </c>
      <c r="O157" s="198">
        <v>0</v>
      </c>
      <c r="P157" s="198">
        <f t="shared" si="21"/>
        <v>0</v>
      </c>
      <c r="Q157" s="198">
        <v>0.01</v>
      </c>
      <c r="R157" s="198">
        <f t="shared" si="22"/>
        <v>0.18</v>
      </c>
      <c r="S157" s="198">
        <v>0</v>
      </c>
      <c r="T157" s="199">
        <f t="shared" si="2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0" t="s">
        <v>245</v>
      </c>
      <c r="AT157" s="200" t="s">
        <v>222</v>
      </c>
      <c r="AU157" s="200" t="s">
        <v>154</v>
      </c>
      <c r="AY157" s="14" t="s">
        <v>147</v>
      </c>
      <c r="BE157" s="201">
        <f t="shared" si="24"/>
        <v>0</v>
      </c>
      <c r="BF157" s="201">
        <f t="shared" si="25"/>
        <v>412.92</v>
      </c>
      <c r="BG157" s="201">
        <f t="shared" si="26"/>
        <v>0</v>
      </c>
      <c r="BH157" s="201">
        <f t="shared" si="27"/>
        <v>0</v>
      </c>
      <c r="BI157" s="201">
        <f t="shared" si="28"/>
        <v>0</v>
      </c>
      <c r="BJ157" s="14" t="s">
        <v>154</v>
      </c>
      <c r="BK157" s="201">
        <f t="shared" si="29"/>
        <v>412.92</v>
      </c>
      <c r="BL157" s="14" t="s">
        <v>177</v>
      </c>
      <c r="BM157" s="200" t="s">
        <v>284</v>
      </c>
    </row>
    <row r="158" spans="1:65" s="2" customFormat="1" ht="16.5" customHeight="1">
      <c r="A158" s="28"/>
      <c r="B158" s="29"/>
      <c r="C158" s="206" t="s">
        <v>201</v>
      </c>
      <c r="D158" s="206" t="s">
        <v>222</v>
      </c>
      <c r="E158" s="207" t="s">
        <v>407</v>
      </c>
      <c r="F158" s="208" t="s">
        <v>408</v>
      </c>
      <c r="G158" s="209" t="s">
        <v>244</v>
      </c>
      <c r="H158" s="210">
        <v>2</v>
      </c>
      <c r="I158" s="211">
        <v>9.2799999999999994</v>
      </c>
      <c r="J158" s="211">
        <f t="shared" si="20"/>
        <v>18.559999999999999</v>
      </c>
      <c r="K158" s="212"/>
      <c r="L158" s="213"/>
      <c r="M158" s="214" t="s">
        <v>1</v>
      </c>
      <c r="N158" s="215" t="s">
        <v>42</v>
      </c>
      <c r="O158" s="198">
        <v>0</v>
      </c>
      <c r="P158" s="198">
        <f t="shared" si="21"/>
        <v>0</v>
      </c>
      <c r="Q158" s="198">
        <v>8.3000000000000001E-4</v>
      </c>
      <c r="R158" s="198">
        <f t="shared" si="22"/>
        <v>1.66E-3</v>
      </c>
      <c r="S158" s="198">
        <v>0</v>
      </c>
      <c r="T158" s="199">
        <f t="shared" si="2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00" t="s">
        <v>245</v>
      </c>
      <c r="AT158" s="200" t="s">
        <v>222</v>
      </c>
      <c r="AU158" s="200" t="s">
        <v>154</v>
      </c>
      <c r="AY158" s="14" t="s">
        <v>147</v>
      </c>
      <c r="BE158" s="201">
        <f t="shared" si="24"/>
        <v>0</v>
      </c>
      <c r="BF158" s="201">
        <f t="shared" si="25"/>
        <v>18.559999999999999</v>
      </c>
      <c r="BG158" s="201">
        <f t="shared" si="26"/>
        <v>0</v>
      </c>
      <c r="BH158" s="201">
        <f t="shared" si="27"/>
        <v>0</v>
      </c>
      <c r="BI158" s="201">
        <f t="shared" si="28"/>
        <v>0</v>
      </c>
      <c r="BJ158" s="14" t="s">
        <v>154</v>
      </c>
      <c r="BK158" s="201">
        <f t="shared" si="29"/>
        <v>18.559999999999999</v>
      </c>
      <c r="BL158" s="14" t="s">
        <v>177</v>
      </c>
      <c r="BM158" s="200" t="s">
        <v>287</v>
      </c>
    </row>
    <row r="159" spans="1:65" s="2" customFormat="1" ht="21.75" customHeight="1">
      <c r="A159" s="28"/>
      <c r="B159" s="29"/>
      <c r="C159" s="206" t="s">
        <v>346</v>
      </c>
      <c r="D159" s="206" t="s">
        <v>222</v>
      </c>
      <c r="E159" s="207" t="s">
        <v>409</v>
      </c>
      <c r="F159" s="208" t="s">
        <v>410</v>
      </c>
      <c r="G159" s="209" t="s">
        <v>244</v>
      </c>
      <c r="H159" s="210">
        <v>2</v>
      </c>
      <c r="I159" s="211">
        <v>8.1</v>
      </c>
      <c r="J159" s="211">
        <f t="shared" si="20"/>
        <v>16.2</v>
      </c>
      <c r="K159" s="212"/>
      <c r="L159" s="213"/>
      <c r="M159" s="214" t="s">
        <v>1</v>
      </c>
      <c r="N159" s="215" t="s">
        <v>42</v>
      </c>
      <c r="O159" s="198">
        <v>0</v>
      </c>
      <c r="P159" s="198">
        <f t="shared" si="21"/>
        <v>0</v>
      </c>
      <c r="Q159" s="198">
        <v>1.1000000000000001E-3</v>
      </c>
      <c r="R159" s="198">
        <f t="shared" si="22"/>
        <v>2.2000000000000001E-3</v>
      </c>
      <c r="S159" s="198">
        <v>0</v>
      </c>
      <c r="T159" s="199">
        <f t="shared" si="2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00" t="s">
        <v>245</v>
      </c>
      <c r="AT159" s="200" t="s">
        <v>222</v>
      </c>
      <c r="AU159" s="200" t="s">
        <v>154</v>
      </c>
      <c r="AY159" s="14" t="s">
        <v>147</v>
      </c>
      <c r="BE159" s="201">
        <f t="shared" si="24"/>
        <v>0</v>
      </c>
      <c r="BF159" s="201">
        <f t="shared" si="25"/>
        <v>16.2</v>
      </c>
      <c r="BG159" s="201">
        <f t="shared" si="26"/>
        <v>0</v>
      </c>
      <c r="BH159" s="201">
        <f t="shared" si="27"/>
        <v>0</v>
      </c>
      <c r="BI159" s="201">
        <f t="shared" si="28"/>
        <v>0</v>
      </c>
      <c r="BJ159" s="14" t="s">
        <v>154</v>
      </c>
      <c r="BK159" s="201">
        <f t="shared" si="29"/>
        <v>16.2</v>
      </c>
      <c r="BL159" s="14" t="s">
        <v>177</v>
      </c>
      <c r="BM159" s="200" t="s">
        <v>349</v>
      </c>
    </row>
    <row r="160" spans="1:65" s="2" customFormat="1" ht="16.5" customHeight="1">
      <c r="A160" s="28"/>
      <c r="B160" s="29"/>
      <c r="C160" s="206" t="s">
        <v>207</v>
      </c>
      <c r="D160" s="206" t="s">
        <v>222</v>
      </c>
      <c r="E160" s="207" t="s">
        <v>411</v>
      </c>
      <c r="F160" s="208" t="s">
        <v>412</v>
      </c>
      <c r="G160" s="209" t="s">
        <v>244</v>
      </c>
      <c r="H160" s="210">
        <v>2</v>
      </c>
      <c r="I160" s="211">
        <v>15.17</v>
      </c>
      <c r="J160" s="211">
        <f t="shared" si="20"/>
        <v>30.34</v>
      </c>
      <c r="K160" s="212"/>
      <c r="L160" s="213"/>
      <c r="M160" s="214" t="s">
        <v>1</v>
      </c>
      <c r="N160" s="215" t="s">
        <v>42</v>
      </c>
      <c r="O160" s="198">
        <v>0</v>
      </c>
      <c r="P160" s="198">
        <f t="shared" si="21"/>
        <v>0</v>
      </c>
      <c r="Q160" s="198">
        <v>1.8E-3</v>
      </c>
      <c r="R160" s="198">
        <f t="shared" si="22"/>
        <v>3.5999999999999999E-3</v>
      </c>
      <c r="S160" s="198">
        <v>0</v>
      </c>
      <c r="T160" s="199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00" t="s">
        <v>245</v>
      </c>
      <c r="AT160" s="200" t="s">
        <v>222</v>
      </c>
      <c r="AU160" s="200" t="s">
        <v>154</v>
      </c>
      <c r="AY160" s="14" t="s">
        <v>147</v>
      </c>
      <c r="BE160" s="201">
        <f t="shared" si="24"/>
        <v>0</v>
      </c>
      <c r="BF160" s="201">
        <f t="shared" si="25"/>
        <v>30.34</v>
      </c>
      <c r="BG160" s="201">
        <f t="shared" si="26"/>
        <v>0</v>
      </c>
      <c r="BH160" s="201">
        <f t="shared" si="27"/>
        <v>0</v>
      </c>
      <c r="BI160" s="201">
        <f t="shared" si="28"/>
        <v>0</v>
      </c>
      <c r="BJ160" s="14" t="s">
        <v>154</v>
      </c>
      <c r="BK160" s="201">
        <f t="shared" si="29"/>
        <v>30.34</v>
      </c>
      <c r="BL160" s="14" t="s">
        <v>177</v>
      </c>
      <c r="BM160" s="200" t="s">
        <v>413</v>
      </c>
    </row>
    <row r="161" spans="1:65" s="2" customFormat="1" ht="16.5" customHeight="1">
      <c r="A161" s="28"/>
      <c r="B161" s="29"/>
      <c r="C161" s="206" t="s">
        <v>414</v>
      </c>
      <c r="D161" s="206" t="s">
        <v>222</v>
      </c>
      <c r="E161" s="207" t="s">
        <v>415</v>
      </c>
      <c r="F161" s="208" t="s">
        <v>416</v>
      </c>
      <c r="G161" s="209" t="s">
        <v>244</v>
      </c>
      <c r="H161" s="210">
        <v>2</v>
      </c>
      <c r="I161" s="211">
        <v>0.96</v>
      </c>
      <c r="J161" s="211">
        <f t="shared" si="20"/>
        <v>1.92</v>
      </c>
      <c r="K161" s="212"/>
      <c r="L161" s="213"/>
      <c r="M161" s="214" t="s">
        <v>1</v>
      </c>
      <c r="N161" s="215" t="s">
        <v>42</v>
      </c>
      <c r="O161" s="198">
        <v>0</v>
      </c>
      <c r="P161" s="198">
        <f t="shared" si="21"/>
        <v>0</v>
      </c>
      <c r="Q161" s="198">
        <v>6.9999999999999994E-5</v>
      </c>
      <c r="R161" s="198">
        <f t="shared" si="22"/>
        <v>1.3999999999999999E-4</v>
      </c>
      <c r="S161" s="198">
        <v>0</v>
      </c>
      <c r="T161" s="199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00" t="s">
        <v>245</v>
      </c>
      <c r="AT161" s="200" t="s">
        <v>222</v>
      </c>
      <c r="AU161" s="200" t="s">
        <v>154</v>
      </c>
      <c r="AY161" s="14" t="s">
        <v>147</v>
      </c>
      <c r="BE161" s="201">
        <f t="shared" si="24"/>
        <v>0</v>
      </c>
      <c r="BF161" s="201">
        <f t="shared" si="25"/>
        <v>1.92</v>
      </c>
      <c r="BG161" s="201">
        <f t="shared" si="26"/>
        <v>0</v>
      </c>
      <c r="BH161" s="201">
        <f t="shared" si="27"/>
        <v>0</v>
      </c>
      <c r="BI161" s="201">
        <f t="shared" si="28"/>
        <v>0</v>
      </c>
      <c r="BJ161" s="14" t="s">
        <v>154</v>
      </c>
      <c r="BK161" s="201">
        <f t="shared" si="29"/>
        <v>1.92</v>
      </c>
      <c r="BL161" s="14" t="s">
        <v>177</v>
      </c>
      <c r="BM161" s="200" t="s">
        <v>417</v>
      </c>
    </row>
    <row r="162" spans="1:65" s="2" customFormat="1" ht="24.2" customHeight="1">
      <c r="A162" s="28"/>
      <c r="B162" s="29"/>
      <c r="C162" s="189" t="s">
        <v>245</v>
      </c>
      <c r="D162" s="189" t="s">
        <v>149</v>
      </c>
      <c r="E162" s="190" t="s">
        <v>418</v>
      </c>
      <c r="F162" s="191" t="s">
        <v>419</v>
      </c>
      <c r="G162" s="192" t="s">
        <v>279</v>
      </c>
      <c r="H162" s="193">
        <v>322</v>
      </c>
      <c r="I162" s="194">
        <v>10.63</v>
      </c>
      <c r="J162" s="194">
        <f t="shared" si="20"/>
        <v>3422.86</v>
      </c>
      <c r="K162" s="195"/>
      <c r="L162" s="33"/>
      <c r="M162" s="196" t="s">
        <v>1</v>
      </c>
      <c r="N162" s="197" t="s">
        <v>42</v>
      </c>
      <c r="O162" s="198">
        <v>0.15028</v>
      </c>
      <c r="P162" s="198">
        <f t="shared" si="21"/>
        <v>48.390160000000002</v>
      </c>
      <c r="Q162" s="198">
        <v>0</v>
      </c>
      <c r="R162" s="198">
        <f t="shared" si="22"/>
        <v>0</v>
      </c>
      <c r="S162" s="198">
        <v>0</v>
      </c>
      <c r="T162" s="199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00" t="s">
        <v>177</v>
      </c>
      <c r="AT162" s="200" t="s">
        <v>149</v>
      </c>
      <c r="AU162" s="200" t="s">
        <v>154</v>
      </c>
      <c r="AY162" s="14" t="s">
        <v>147</v>
      </c>
      <c r="BE162" s="201">
        <f t="shared" si="24"/>
        <v>0</v>
      </c>
      <c r="BF162" s="201">
        <f t="shared" si="25"/>
        <v>3422.86</v>
      </c>
      <c r="BG162" s="201">
        <f t="shared" si="26"/>
        <v>0</v>
      </c>
      <c r="BH162" s="201">
        <f t="shared" si="27"/>
        <v>0</v>
      </c>
      <c r="BI162" s="201">
        <f t="shared" si="28"/>
        <v>0</v>
      </c>
      <c r="BJ162" s="14" t="s">
        <v>154</v>
      </c>
      <c r="BK162" s="201">
        <f t="shared" si="29"/>
        <v>3422.86</v>
      </c>
      <c r="BL162" s="14" t="s">
        <v>177</v>
      </c>
      <c r="BM162" s="200" t="s">
        <v>420</v>
      </c>
    </row>
    <row r="163" spans="1:65" s="2" customFormat="1" ht="24.2" customHeight="1">
      <c r="A163" s="28"/>
      <c r="B163" s="29"/>
      <c r="C163" s="206" t="s">
        <v>421</v>
      </c>
      <c r="D163" s="206" t="s">
        <v>222</v>
      </c>
      <c r="E163" s="207" t="s">
        <v>422</v>
      </c>
      <c r="F163" s="208" t="s">
        <v>423</v>
      </c>
      <c r="G163" s="209" t="s">
        <v>279</v>
      </c>
      <c r="H163" s="210">
        <v>322</v>
      </c>
      <c r="I163" s="211">
        <v>14.63</v>
      </c>
      <c r="J163" s="211">
        <f t="shared" si="20"/>
        <v>4710.8599999999997</v>
      </c>
      <c r="K163" s="212"/>
      <c r="L163" s="213"/>
      <c r="M163" s="214" t="s">
        <v>1</v>
      </c>
      <c r="N163" s="215" t="s">
        <v>42</v>
      </c>
      <c r="O163" s="198">
        <v>0</v>
      </c>
      <c r="P163" s="198">
        <f t="shared" si="21"/>
        <v>0</v>
      </c>
      <c r="Q163" s="198">
        <v>0</v>
      </c>
      <c r="R163" s="198">
        <f t="shared" si="22"/>
        <v>0</v>
      </c>
      <c r="S163" s="198">
        <v>0</v>
      </c>
      <c r="T163" s="199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0" t="s">
        <v>245</v>
      </c>
      <c r="AT163" s="200" t="s">
        <v>222</v>
      </c>
      <c r="AU163" s="200" t="s">
        <v>154</v>
      </c>
      <c r="AY163" s="14" t="s">
        <v>147</v>
      </c>
      <c r="BE163" s="201">
        <f t="shared" si="24"/>
        <v>0</v>
      </c>
      <c r="BF163" s="201">
        <f t="shared" si="25"/>
        <v>4710.8599999999997</v>
      </c>
      <c r="BG163" s="201">
        <f t="shared" si="26"/>
        <v>0</v>
      </c>
      <c r="BH163" s="201">
        <f t="shared" si="27"/>
        <v>0</v>
      </c>
      <c r="BI163" s="201">
        <f t="shared" si="28"/>
        <v>0</v>
      </c>
      <c r="BJ163" s="14" t="s">
        <v>154</v>
      </c>
      <c r="BK163" s="201">
        <f t="shared" si="29"/>
        <v>4710.8599999999997</v>
      </c>
      <c r="BL163" s="14" t="s">
        <v>177</v>
      </c>
      <c r="BM163" s="200" t="s">
        <v>424</v>
      </c>
    </row>
    <row r="164" spans="1:65" s="2" customFormat="1" ht="24.2" customHeight="1">
      <c r="A164" s="28"/>
      <c r="B164" s="29"/>
      <c r="C164" s="189" t="s">
        <v>249</v>
      </c>
      <c r="D164" s="189" t="s">
        <v>149</v>
      </c>
      <c r="E164" s="190" t="s">
        <v>425</v>
      </c>
      <c r="F164" s="191" t="s">
        <v>426</v>
      </c>
      <c r="G164" s="192" t="s">
        <v>244</v>
      </c>
      <c r="H164" s="193">
        <v>1</v>
      </c>
      <c r="I164" s="194">
        <v>35.57</v>
      </c>
      <c r="J164" s="194">
        <f t="shared" si="20"/>
        <v>35.57</v>
      </c>
      <c r="K164" s="195"/>
      <c r="L164" s="33"/>
      <c r="M164" s="196" t="s">
        <v>1</v>
      </c>
      <c r="N164" s="197" t="s">
        <v>42</v>
      </c>
      <c r="O164" s="198">
        <v>1.845</v>
      </c>
      <c r="P164" s="198">
        <f t="shared" si="21"/>
        <v>1.845</v>
      </c>
      <c r="Q164" s="198">
        <v>0</v>
      </c>
      <c r="R164" s="198">
        <f t="shared" si="22"/>
        <v>0</v>
      </c>
      <c r="S164" s="198">
        <v>0.28499999999999998</v>
      </c>
      <c r="T164" s="199">
        <f t="shared" si="23"/>
        <v>0.28499999999999998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00" t="s">
        <v>177</v>
      </c>
      <c r="AT164" s="200" t="s">
        <v>149</v>
      </c>
      <c r="AU164" s="200" t="s">
        <v>154</v>
      </c>
      <c r="AY164" s="14" t="s">
        <v>147</v>
      </c>
      <c r="BE164" s="201">
        <f t="shared" si="24"/>
        <v>0</v>
      </c>
      <c r="BF164" s="201">
        <f t="shared" si="25"/>
        <v>35.57</v>
      </c>
      <c r="BG164" s="201">
        <f t="shared" si="26"/>
        <v>0</v>
      </c>
      <c r="BH164" s="201">
        <f t="shared" si="27"/>
        <v>0</v>
      </c>
      <c r="BI164" s="201">
        <f t="shared" si="28"/>
        <v>0</v>
      </c>
      <c r="BJ164" s="14" t="s">
        <v>154</v>
      </c>
      <c r="BK164" s="201">
        <f t="shared" si="29"/>
        <v>35.57</v>
      </c>
      <c r="BL164" s="14" t="s">
        <v>177</v>
      </c>
      <c r="BM164" s="200" t="s">
        <v>427</v>
      </c>
    </row>
    <row r="165" spans="1:65" s="2" customFormat="1" ht="24.2" customHeight="1">
      <c r="A165" s="28"/>
      <c r="B165" s="29"/>
      <c r="C165" s="189" t="s">
        <v>428</v>
      </c>
      <c r="D165" s="189" t="s">
        <v>149</v>
      </c>
      <c r="E165" s="190" t="s">
        <v>429</v>
      </c>
      <c r="F165" s="191" t="s">
        <v>430</v>
      </c>
      <c r="G165" s="192" t="s">
        <v>431</v>
      </c>
      <c r="H165" s="193">
        <v>135.559</v>
      </c>
      <c r="I165" s="194">
        <v>0.9</v>
      </c>
      <c r="J165" s="194">
        <f t="shared" si="20"/>
        <v>122</v>
      </c>
      <c r="K165" s="195"/>
      <c r="L165" s="33"/>
      <c r="M165" s="202" t="s">
        <v>1</v>
      </c>
      <c r="N165" s="203" t="s">
        <v>42</v>
      </c>
      <c r="O165" s="204">
        <v>0</v>
      </c>
      <c r="P165" s="204">
        <f t="shared" si="21"/>
        <v>0</v>
      </c>
      <c r="Q165" s="204">
        <v>0</v>
      </c>
      <c r="R165" s="204">
        <f t="shared" si="22"/>
        <v>0</v>
      </c>
      <c r="S165" s="204">
        <v>0</v>
      </c>
      <c r="T165" s="205">
        <f t="shared" si="2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0" t="s">
        <v>177</v>
      </c>
      <c r="AT165" s="200" t="s">
        <v>149</v>
      </c>
      <c r="AU165" s="200" t="s">
        <v>154</v>
      </c>
      <c r="AY165" s="14" t="s">
        <v>147</v>
      </c>
      <c r="BE165" s="201">
        <f t="shared" si="24"/>
        <v>0</v>
      </c>
      <c r="BF165" s="201">
        <f t="shared" si="25"/>
        <v>122</v>
      </c>
      <c r="BG165" s="201">
        <f t="shared" si="26"/>
        <v>0</v>
      </c>
      <c r="BH165" s="201">
        <f t="shared" si="27"/>
        <v>0</v>
      </c>
      <c r="BI165" s="201">
        <f t="shared" si="28"/>
        <v>0</v>
      </c>
      <c r="BJ165" s="14" t="s">
        <v>154</v>
      </c>
      <c r="BK165" s="201">
        <f t="shared" si="29"/>
        <v>122</v>
      </c>
      <c r="BL165" s="14" t="s">
        <v>177</v>
      </c>
      <c r="BM165" s="200" t="s">
        <v>432</v>
      </c>
    </row>
    <row r="166" spans="1:65" s="2" customFormat="1" ht="6.95" customHeight="1">
      <c r="A166" s="28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33"/>
      <c r="M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</row>
  </sheetData>
  <sheetProtection algorithmName="SHA-512" hashValue="OGcMOo9PF9lFLfrk24G1iLTbRpBlr3SM047DdC0lKE4f7u8iV5BBUCzL+hV7Xu8PRCxrPBVAgs/qMxdy02VcCw==" saltValue="AVGIfnuZGfl/s6jQgCNY6bpjVFcI9dOho1ltfHbqlUeAh6U+hx+ChsDPs5fO1S3fRC86VZTKrq4jG1NjY1wCOg==" spinCount="100000" sheet="1" objects="1" scenarios="1" formatColumns="0" formatRows="0" autoFilter="0"/>
  <autoFilter ref="C122:K165" xr:uid="{00000000-0009-0000-0000-000004000000}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97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433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ROUND(J130, 2)</f>
        <v>74110.53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ROUND((SUM(BE130:BE200)),  2)</f>
        <v>0</v>
      </c>
      <c r="G33" s="124"/>
      <c r="H33" s="124"/>
      <c r="I33" s="125">
        <v>0.2</v>
      </c>
      <c r="J33" s="123">
        <f>ROUND(((SUM(BE130:BE200))*I33),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ROUND((SUM(BF130:BF200)),  2)</f>
        <v>74110.53</v>
      </c>
      <c r="G34" s="28"/>
      <c r="H34" s="28"/>
      <c r="I34" s="127">
        <v>0.2</v>
      </c>
      <c r="J34" s="126">
        <f>ROUND(((SUM(BF130:BF200))*I34),  2)</f>
        <v>14822.11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ROUND((SUM(BG130:BG200)),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ROUND((SUM(BH130:BH200)),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ROUND((SUM(BI130:BI200)),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88932.64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05 - SO05.1 Prípojka vody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J130</f>
        <v>74110.530000000013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J131</f>
        <v>66494.75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128</v>
      </c>
      <c r="E98" s="159"/>
      <c r="F98" s="159"/>
      <c r="G98" s="159"/>
      <c r="H98" s="159"/>
      <c r="I98" s="159"/>
      <c r="J98" s="160">
        <f>J132</f>
        <v>31174.370000000006</v>
      </c>
      <c r="K98" s="157"/>
      <c r="L98" s="161"/>
    </row>
    <row r="99" spans="1:31" s="10" customFormat="1" ht="19.899999999999999" hidden="1" customHeight="1">
      <c r="B99" s="156"/>
      <c r="C99" s="157"/>
      <c r="D99" s="158" t="s">
        <v>209</v>
      </c>
      <c r="E99" s="159"/>
      <c r="F99" s="159"/>
      <c r="G99" s="159"/>
      <c r="H99" s="159"/>
      <c r="I99" s="159"/>
      <c r="J99" s="160">
        <f>J151</f>
        <v>7218.28</v>
      </c>
      <c r="K99" s="157"/>
      <c r="L99" s="161"/>
    </row>
    <row r="100" spans="1:31" s="10" customFormat="1" ht="19.899999999999999" hidden="1" customHeight="1">
      <c r="B100" s="156"/>
      <c r="C100" s="157"/>
      <c r="D100" s="158" t="s">
        <v>434</v>
      </c>
      <c r="E100" s="159"/>
      <c r="F100" s="159"/>
      <c r="G100" s="159"/>
      <c r="H100" s="159"/>
      <c r="I100" s="159"/>
      <c r="J100" s="160">
        <f>J154</f>
        <v>2394.2099999999996</v>
      </c>
      <c r="K100" s="157"/>
      <c r="L100" s="161"/>
    </row>
    <row r="101" spans="1:31" s="10" customFormat="1" ht="19.899999999999999" hidden="1" customHeight="1">
      <c r="B101" s="156"/>
      <c r="C101" s="157"/>
      <c r="D101" s="158" t="s">
        <v>129</v>
      </c>
      <c r="E101" s="159"/>
      <c r="F101" s="159"/>
      <c r="G101" s="159"/>
      <c r="H101" s="159"/>
      <c r="I101" s="159"/>
      <c r="J101" s="160">
        <f>J159</f>
        <v>105.76</v>
      </c>
      <c r="K101" s="157"/>
      <c r="L101" s="161"/>
    </row>
    <row r="102" spans="1:31" s="10" customFormat="1" ht="19.899999999999999" hidden="1" customHeight="1">
      <c r="B102" s="156"/>
      <c r="C102" s="157"/>
      <c r="D102" s="158" t="s">
        <v>435</v>
      </c>
      <c r="E102" s="159"/>
      <c r="F102" s="159"/>
      <c r="G102" s="159"/>
      <c r="H102" s="159"/>
      <c r="I102" s="159"/>
      <c r="J102" s="160">
        <f>J161</f>
        <v>14431.88</v>
      </c>
      <c r="K102" s="157"/>
      <c r="L102" s="161"/>
    </row>
    <row r="103" spans="1:31" s="10" customFormat="1" ht="19.899999999999999" hidden="1" customHeight="1">
      <c r="B103" s="156"/>
      <c r="C103" s="157"/>
      <c r="D103" s="158" t="s">
        <v>131</v>
      </c>
      <c r="E103" s="159"/>
      <c r="F103" s="159"/>
      <c r="G103" s="159"/>
      <c r="H103" s="159"/>
      <c r="I103" s="159"/>
      <c r="J103" s="160">
        <f>J177</f>
        <v>11170.25</v>
      </c>
      <c r="K103" s="157"/>
      <c r="L103" s="161"/>
    </row>
    <row r="104" spans="1:31" s="9" customFormat="1" ht="24.95" hidden="1" customHeight="1">
      <c r="B104" s="150"/>
      <c r="C104" s="151"/>
      <c r="D104" s="152" t="s">
        <v>351</v>
      </c>
      <c r="E104" s="153"/>
      <c r="F104" s="153"/>
      <c r="G104" s="153"/>
      <c r="H104" s="153"/>
      <c r="I104" s="153"/>
      <c r="J104" s="154">
        <f>J179</f>
        <v>6166.9600000000009</v>
      </c>
      <c r="K104" s="151"/>
      <c r="L104" s="155"/>
    </row>
    <row r="105" spans="1:31" s="10" customFormat="1" ht="19.899999999999999" hidden="1" customHeight="1">
      <c r="B105" s="156"/>
      <c r="C105" s="157"/>
      <c r="D105" s="158" t="s">
        <v>436</v>
      </c>
      <c r="E105" s="159"/>
      <c r="F105" s="159"/>
      <c r="G105" s="159"/>
      <c r="H105" s="159"/>
      <c r="I105" s="159"/>
      <c r="J105" s="160">
        <f>J180</f>
        <v>971.94000000000017</v>
      </c>
      <c r="K105" s="157"/>
      <c r="L105" s="161"/>
    </row>
    <row r="106" spans="1:31" s="10" customFormat="1" ht="19.899999999999999" hidden="1" customHeight="1">
      <c r="B106" s="156"/>
      <c r="C106" s="157"/>
      <c r="D106" s="158" t="s">
        <v>437</v>
      </c>
      <c r="E106" s="159"/>
      <c r="F106" s="159"/>
      <c r="G106" s="159"/>
      <c r="H106" s="159"/>
      <c r="I106" s="159"/>
      <c r="J106" s="160">
        <f>J189</f>
        <v>5195.0200000000004</v>
      </c>
      <c r="K106" s="157"/>
      <c r="L106" s="161"/>
    </row>
    <row r="107" spans="1:31" s="9" customFormat="1" ht="24.95" hidden="1" customHeight="1">
      <c r="B107" s="150"/>
      <c r="C107" s="151"/>
      <c r="D107" s="152" t="s">
        <v>438</v>
      </c>
      <c r="E107" s="153"/>
      <c r="F107" s="153"/>
      <c r="G107" s="153"/>
      <c r="H107" s="153"/>
      <c r="I107" s="153"/>
      <c r="J107" s="154">
        <f>J192</f>
        <v>1448.82</v>
      </c>
      <c r="K107" s="151"/>
      <c r="L107" s="155"/>
    </row>
    <row r="108" spans="1:31" s="10" customFormat="1" ht="19.899999999999999" hidden="1" customHeight="1">
      <c r="B108" s="156"/>
      <c r="C108" s="157"/>
      <c r="D108" s="158" t="s">
        <v>439</v>
      </c>
      <c r="E108" s="159"/>
      <c r="F108" s="159"/>
      <c r="G108" s="159"/>
      <c r="H108" s="159"/>
      <c r="I108" s="159"/>
      <c r="J108" s="160">
        <f>J193</f>
        <v>9.52</v>
      </c>
      <c r="K108" s="157"/>
      <c r="L108" s="161"/>
    </row>
    <row r="109" spans="1:31" s="10" customFormat="1" ht="19.899999999999999" hidden="1" customHeight="1">
      <c r="B109" s="156"/>
      <c r="C109" s="157"/>
      <c r="D109" s="158" t="s">
        <v>440</v>
      </c>
      <c r="E109" s="159"/>
      <c r="F109" s="159"/>
      <c r="G109" s="159"/>
      <c r="H109" s="159"/>
      <c r="I109" s="159"/>
      <c r="J109" s="160">
        <f>J195</f>
        <v>262.82</v>
      </c>
      <c r="K109" s="157"/>
      <c r="L109" s="161"/>
    </row>
    <row r="110" spans="1:31" s="10" customFormat="1" ht="19.899999999999999" hidden="1" customHeight="1">
      <c r="B110" s="156"/>
      <c r="C110" s="157"/>
      <c r="D110" s="158" t="s">
        <v>441</v>
      </c>
      <c r="E110" s="159"/>
      <c r="F110" s="159"/>
      <c r="G110" s="159"/>
      <c r="H110" s="159"/>
      <c r="I110" s="159"/>
      <c r="J110" s="160">
        <f>J198</f>
        <v>1176.48</v>
      </c>
      <c r="K110" s="157"/>
      <c r="L110" s="161"/>
    </row>
    <row r="111" spans="1:31" s="2" customFormat="1" ht="21.75" hidden="1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hidden="1" customHeight="1">
      <c r="A112" s="28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31" ht="11.25" hidden="1"/>
    <row r="114" spans="1:31" ht="11.25" hidden="1"/>
    <row r="115" spans="1:31" ht="11.25" hidden="1"/>
    <row r="116" spans="1:31" s="2" customFormat="1" ht="6.95" customHeight="1">
      <c r="A116" s="28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5" customHeight="1">
      <c r="A117" s="28"/>
      <c r="B117" s="29"/>
      <c r="C117" s="20" t="s">
        <v>133</v>
      </c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5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5" t="s">
        <v>13</v>
      </c>
      <c r="D119" s="30"/>
      <c r="E119" s="30"/>
      <c r="F119" s="30"/>
      <c r="G119" s="30"/>
      <c r="H119" s="30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6.5" customHeight="1">
      <c r="A120" s="28"/>
      <c r="B120" s="29"/>
      <c r="C120" s="30"/>
      <c r="D120" s="30"/>
      <c r="E120" s="262" t="str">
        <f>E7</f>
        <v>Zberný dvor obce Chtelnica</v>
      </c>
      <c r="F120" s="263"/>
      <c r="G120" s="263"/>
      <c r="H120" s="263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5" t="s">
        <v>120</v>
      </c>
      <c r="D121" s="30"/>
      <c r="E121" s="30"/>
      <c r="F121" s="30"/>
      <c r="G121" s="30"/>
      <c r="H121" s="30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>
      <c r="A122" s="28"/>
      <c r="B122" s="29"/>
      <c r="C122" s="30"/>
      <c r="D122" s="30"/>
      <c r="E122" s="222" t="str">
        <f>E9</f>
        <v>05 - SO05.1 Prípojka vody</v>
      </c>
      <c r="F122" s="264"/>
      <c r="G122" s="264"/>
      <c r="H122" s="264"/>
      <c r="I122" s="30"/>
      <c r="J122" s="30"/>
      <c r="K122" s="30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5" customHeight="1">
      <c r="A123" s="28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5" t="s">
        <v>17</v>
      </c>
      <c r="D124" s="30"/>
      <c r="E124" s="30"/>
      <c r="F124" s="23" t="str">
        <f>F12</f>
        <v>Chtelnica</v>
      </c>
      <c r="G124" s="30"/>
      <c r="H124" s="30"/>
      <c r="I124" s="25" t="s">
        <v>19</v>
      </c>
      <c r="J124" s="64" t="str">
        <f>IF(J12="","",J12)</f>
        <v>5. 10. 2022</v>
      </c>
      <c r="K124" s="30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2" customHeight="1">
      <c r="A126" s="28"/>
      <c r="B126" s="29"/>
      <c r="C126" s="25" t="s">
        <v>21</v>
      </c>
      <c r="D126" s="30"/>
      <c r="E126" s="30"/>
      <c r="F126" s="23" t="str">
        <f>E15</f>
        <v>Obec Chtelnica</v>
      </c>
      <c r="G126" s="30"/>
      <c r="H126" s="30"/>
      <c r="I126" s="25" t="s">
        <v>30</v>
      </c>
      <c r="J126" s="26" t="str">
        <f>E21</f>
        <v xml:space="preserve"> </v>
      </c>
      <c r="K126" s="30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2" customHeight="1">
      <c r="A127" s="28"/>
      <c r="B127" s="29"/>
      <c r="C127" s="25" t="s">
        <v>26</v>
      </c>
      <c r="D127" s="30"/>
      <c r="E127" s="30"/>
      <c r="F127" s="23" t="str">
        <f>IF(E18="","",E18)</f>
        <v>INVEX, spol. s r.o.</v>
      </c>
      <c r="G127" s="30"/>
      <c r="H127" s="30"/>
      <c r="I127" s="25" t="s">
        <v>33</v>
      </c>
      <c r="J127" s="26" t="str">
        <f>E24</f>
        <v>Ing.Brestovanská</v>
      </c>
      <c r="K127" s="30"/>
      <c r="L127" s="49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0.35" customHeight="1">
      <c r="A128" s="28"/>
      <c r="B128" s="29"/>
      <c r="C128" s="30"/>
      <c r="D128" s="30"/>
      <c r="E128" s="30"/>
      <c r="F128" s="30"/>
      <c r="G128" s="30"/>
      <c r="H128" s="30"/>
      <c r="I128" s="30"/>
      <c r="J128" s="30"/>
      <c r="K128" s="30"/>
      <c r="L128" s="49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1" customFormat="1" ht="29.25" customHeight="1">
      <c r="A129" s="162"/>
      <c r="B129" s="163"/>
      <c r="C129" s="164" t="s">
        <v>134</v>
      </c>
      <c r="D129" s="165" t="s">
        <v>61</v>
      </c>
      <c r="E129" s="165" t="s">
        <v>57</v>
      </c>
      <c r="F129" s="165" t="s">
        <v>58</v>
      </c>
      <c r="G129" s="165" t="s">
        <v>135</v>
      </c>
      <c r="H129" s="165" t="s">
        <v>136</v>
      </c>
      <c r="I129" s="165" t="s">
        <v>137</v>
      </c>
      <c r="J129" s="166" t="s">
        <v>124</v>
      </c>
      <c r="K129" s="167" t="s">
        <v>138</v>
      </c>
      <c r="L129" s="168"/>
      <c r="M129" s="73" t="s">
        <v>1</v>
      </c>
      <c r="N129" s="74" t="s">
        <v>40</v>
      </c>
      <c r="O129" s="74" t="s">
        <v>139</v>
      </c>
      <c r="P129" s="74" t="s">
        <v>140</v>
      </c>
      <c r="Q129" s="74" t="s">
        <v>141</v>
      </c>
      <c r="R129" s="74" t="s">
        <v>142</v>
      </c>
      <c r="S129" s="74" t="s">
        <v>143</v>
      </c>
      <c r="T129" s="75" t="s">
        <v>144</v>
      </c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</row>
    <row r="130" spans="1:65" s="2" customFormat="1" ht="22.9" customHeight="1">
      <c r="A130" s="28"/>
      <c r="B130" s="29"/>
      <c r="C130" s="80" t="s">
        <v>125</v>
      </c>
      <c r="D130" s="30"/>
      <c r="E130" s="30"/>
      <c r="F130" s="30"/>
      <c r="G130" s="30"/>
      <c r="H130" s="30"/>
      <c r="I130" s="30"/>
      <c r="J130" s="169">
        <f>BK130</f>
        <v>74110.530000000013</v>
      </c>
      <c r="K130" s="30"/>
      <c r="L130" s="33"/>
      <c r="M130" s="76"/>
      <c r="N130" s="170"/>
      <c r="O130" s="77"/>
      <c r="P130" s="171">
        <f>P131+P179+P192</f>
        <v>1725.6180200000003</v>
      </c>
      <c r="Q130" s="77"/>
      <c r="R130" s="171">
        <f>R131+R179+R192</f>
        <v>80.700891400000017</v>
      </c>
      <c r="S130" s="77"/>
      <c r="T130" s="172">
        <f>T131+T179+T192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75</v>
      </c>
      <c r="AU130" s="14" t="s">
        <v>126</v>
      </c>
      <c r="BK130" s="173">
        <f>BK131+BK179+BK192</f>
        <v>74110.530000000013</v>
      </c>
    </row>
    <row r="131" spans="1:65" s="12" customFormat="1" ht="25.9" customHeight="1">
      <c r="B131" s="174"/>
      <c r="C131" s="175"/>
      <c r="D131" s="176" t="s">
        <v>75</v>
      </c>
      <c r="E131" s="177" t="s">
        <v>145</v>
      </c>
      <c r="F131" s="177" t="s">
        <v>146</v>
      </c>
      <c r="G131" s="175"/>
      <c r="H131" s="175"/>
      <c r="I131" s="175"/>
      <c r="J131" s="178">
        <f>BK131</f>
        <v>66494.75</v>
      </c>
      <c r="K131" s="175"/>
      <c r="L131" s="179"/>
      <c r="M131" s="180"/>
      <c r="N131" s="181"/>
      <c r="O131" s="181"/>
      <c r="P131" s="182">
        <f>P132+P151+P154+P159+P161+P177</f>
        <v>1715.7394400000003</v>
      </c>
      <c r="Q131" s="181"/>
      <c r="R131" s="182">
        <f>R132+R151+R154+R159+R161+R177</f>
        <v>80.661471400000011</v>
      </c>
      <c r="S131" s="181"/>
      <c r="T131" s="183">
        <f>T132+T151+T154+T159+T161+T177</f>
        <v>0</v>
      </c>
      <c r="AR131" s="184" t="s">
        <v>84</v>
      </c>
      <c r="AT131" s="185" t="s">
        <v>75</v>
      </c>
      <c r="AU131" s="185" t="s">
        <v>76</v>
      </c>
      <c r="AY131" s="184" t="s">
        <v>147</v>
      </c>
      <c r="BK131" s="186">
        <f>BK132+BK151+BK154+BK159+BK161+BK177</f>
        <v>66494.75</v>
      </c>
    </row>
    <row r="132" spans="1:65" s="12" customFormat="1" ht="22.9" customHeight="1">
      <c r="B132" s="174"/>
      <c r="C132" s="175"/>
      <c r="D132" s="176" t="s">
        <v>75</v>
      </c>
      <c r="E132" s="187" t="s">
        <v>84</v>
      </c>
      <c r="F132" s="187" t="s">
        <v>148</v>
      </c>
      <c r="G132" s="175"/>
      <c r="H132" s="175"/>
      <c r="I132" s="175"/>
      <c r="J132" s="188">
        <f>BK132</f>
        <v>31174.370000000006</v>
      </c>
      <c r="K132" s="175"/>
      <c r="L132" s="179"/>
      <c r="M132" s="180"/>
      <c r="N132" s="181"/>
      <c r="O132" s="181"/>
      <c r="P132" s="182">
        <f>SUM(P133:P150)</f>
        <v>1252.3022600000002</v>
      </c>
      <c r="Q132" s="181"/>
      <c r="R132" s="182">
        <f>SUM(R133:R150)</f>
        <v>0.64883299999999999</v>
      </c>
      <c r="S132" s="181"/>
      <c r="T132" s="183">
        <f>SUM(T133:T150)</f>
        <v>0</v>
      </c>
      <c r="AR132" s="184" t="s">
        <v>84</v>
      </c>
      <c r="AT132" s="185" t="s">
        <v>75</v>
      </c>
      <c r="AU132" s="185" t="s">
        <v>84</v>
      </c>
      <c r="AY132" s="184" t="s">
        <v>147</v>
      </c>
      <c r="BK132" s="186">
        <f>SUM(BK133:BK150)</f>
        <v>31174.370000000006</v>
      </c>
    </row>
    <row r="133" spans="1:65" s="2" customFormat="1" ht="33" customHeight="1">
      <c r="A133" s="28"/>
      <c r="B133" s="29"/>
      <c r="C133" s="189" t="s">
        <v>84</v>
      </c>
      <c r="D133" s="189" t="s">
        <v>149</v>
      </c>
      <c r="E133" s="190" t="s">
        <v>353</v>
      </c>
      <c r="F133" s="191" t="s">
        <v>354</v>
      </c>
      <c r="G133" s="192" t="s">
        <v>161</v>
      </c>
      <c r="H133" s="193">
        <v>90.2</v>
      </c>
      <c r="I133" s="194">
        <v>1.61</v>
      </c>
      <c r="J133" s="194">
        <f t="shared" ref="J133:J150" si="0">ROUND(I133*H133,2)</f>
        <v>145.22</v>
      </c>
      <c r="K133" s="195"/>
      <c r="L133" s="33"/>
      <c r="M133" s="196" t="s">
        <v>1</v>
      </c>
      <c r="N133" s="197" t="s">
        <v>42</v>
      </c>
      <c r="O133" s="198">
        <v>1.2999999999999999E-2</v>
      </c>
      <c r="P133" s="198">
        <f t="shared" ref="P133:P150" si="1">O133*H133</f>
        <v>1.1726000000000001</v>
      </c>
      <c r="Q133" s="198">
        <v>0</v>
      </c>
      <c r="R133" s="198">
        <f t="shared" ref="R133:R150" si="2">Q133*H133</f>
        <v>0</v>
      </c>
      <c r="S133" s="198">
        <v>0</v>
      </c>
      <c r="T133" s="199">
        <f t="shared" ref="T133:T150" si="3"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153</v>
      </c>
      <c r="AT133" s="200" t="s">
        <v>149</v>
      </c>
      <c r="AU133" s="200" t="s">
        <v>154</v>
      </c>
      <c r="AY133" s="14" t="s">
        <v>147</v>
      </c>
      <c r="BE133" s="201">
        <f t="shared" ref="BE133:BE150" si="4">IF(N133="základná",J133,0)</f>
        <v>0</v>
      </c>
      <c r="BF133" s="201">
        <f t="shared" ref="BF133:BF150" si="5">IF(N133="znížená",J133,0)</f>
        <v>145.22</v>
      </c>
      <c r="BG133" s="201">
        <f t="shared" ref="BG133:BG150" si="6">IF(N133="zákl. prenesená",J133,0)</f>
        <v>0</v>
      </c>
      <c r="BH133" s="201">
        <f t="shared" ref="BH133:BH150" si="7">IF(N133="zníž. prenesená",J133,0)</f>
        <v>0</v>
      </c>
      <c r="BI133" s="201">
        <f t="shared" ref="BI133:BI150" si="8">IF(N133="nulová",J133,0)</f>
        <v>0</v>
      </c>
      <c r="BJ133" s="14" t="s">
        <v>154</v>
      </c>
      <c r="BK133" s="201">
        <f t="shared" ref="BK133:BK150" si="9">ROUND(I133*H133,2)</f>
        <v>145.22</v>
      </c>
      <c r="BL133" s="14" t="s">
        <v>153</v>
      </c>
      <c r="BM133" s="200" t="s">
        <v>154</v>
      </c>
    </row>
    <row r="134" spans="1:65" s="2" customFormat="1" ht="24.2" customHeight="1">
      <c r="A134" s="28"/>
      <c r="B134" s="29"/>
      <c r="C134" s="189" t="s">
        <v>154</v>
      </c>
      <c r="D134" s="189" t="s">
        <v>149</v>
      </c>
      <c r="E134" s="190" t="s">
        <v>442</v>
      </c>
      <c r="F134" s="191" t="s">
        <v>443</v>
      </c>
      <c r="G134" s="192" t="s">
        <v>161</v>
      </c>
      <c r="H134" s="193">
        <v>338.3</v>
      </c>
      <c r="I134" s="194">
        <v>15.43</v>
      </c>
      <c r="J134" s="194">
        <f t="shared" si="0"/>
        <v>5219.97</v>
      </c>
      <c r="K134" s="195"/>
      <c r="L134" s="33"/>
      <c r="M134" s="196" t="s">
        <v>1</v>
      </c>
      <c r="N134" s="197" t="s">
        <v>42</v>
      </c>
      <c r="O134" s="198">
        <v>0.81100000000000005</v>
      </c>
      <c r="P134" s="198">
        <f t="shared" si="1"/>
        <v>274.36130000000003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00" t="s">
        <v>153</v>
      </c>
      <c r="AT134" s="200" t="s">
        <v>149</v>
      </c>
      <c r="AU134" s="200" t="s">
        <v>154</v>
      </c>
      <c r="AY134" s="14" t="s">
        <v>147</v>
      </c>
      <c r="BE134" s="201">
        <f t="shared" si="4"/>
        <v>0</v>
      </c>
      <c r="BF134" s="201">
        <f t="shared" si="5"/>
        <v>5219.97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4" t="s">
        <v>154</v>
      </c>
      <c r="BK134" s="201">
        <f t="shared" si="9"/>
        <v>5219.97</v>
      </c>
      <c r="BL134" s="14" t="s">
        <v>153</v>
      </c>
      <c r="BM134" s="200" t="s">
        <v>153</v>
      </c>
    </row>
    <row r="135" spans="1:65" s="2" customFormat="1" ht="16.5" customHeight="1">
      <c r="A135" s="28"/>
      <c r="B135" s="29"/>
      <c r="C135" s="189" t="s">
        <v>158</v>
      </c>
      <c r="D135" s="189" t="s">
        <v>149</v>
      </c>
      <c r="E135" s="190" t="s">
        <v>444</v>
      </c>
      <c r="F135" s="191" t="s">
        <v>445</v>
      </c>
      <c r="G135" s="192" t="s">
        <v>161</v>
      </c>
      <c r="H135" s="193">
        <v>338.3</v>
      </c>
      <c r="I135" s="194">
        <v>1.52</v>
      </c>
      <c r="J135" s="194">
        <f t="shared" si="0"/>
        <v>514.22</v>
      </c>
      <c r="K135" s="195"/>
      <c r="L135" s="33"/>
      <c r="M135" s="196" t="s">
        <v>1</v>
      </c>
      <c r="N135" s="197" t="s">
        <v>42</v>
      </c>
      <c r="O135" s="198">
        <v>0.08</v>
      </c>
      <c r="P135" s="198">
        <f t="shared" si="1"/>
        <v>27.064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153</v>
      </c>
      <c r="AT135" s="200" t="s">
        <v>149</v>
      </c>
      <c r="AU135" s="200" t="s">
        <v>154</v>
      </c>
      <c r="AY135" s="14" t="s">
        <v>147</v>
      </c>
      <c r="BE135" s="201">
        <f t="shared" si="4"/>
        <v>0</v>
      </c>
      <c r="BF135" s="201">
        <f t="shared" si="5"/>
        <v>514.22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4" t="s">
        <v>154</v>
      </c>
      <c r="BK135" s="201">
        <f t="shared" si="9"/>
        <v>514.22</v>
      </c>
      <c r="BL135" s="14" t="s">
        <v>153</v>
      </c>
      <c r="BM135" s="200" t="s">
        <v>162</v>
      </c>
    </row>
    <row r="136" spans="1:65" s="2" customFormat="1" ht="16.5" customHeight="1">
      <c r="A136" s="28"/>
      <c r="B136" s="29"/>
      <c r="C136" s="189" t="s">
        <v>153</v>
      </c>
      <c r="D136" s="189" t="s">
        <v>149</v>
      </c>
      <c r="E136" s="190" t="s">
        <v>446</v>
      </c>
      <c r="F136" s="191" t="s">
        <v>447</v>
      </c>
      <c r="G136" s="192" t="s">
        <v>161</v>
      </c>
      <c r="H136" s="193">
        <v>11.34</v>
      </c>
      <c r="I136" s="194">
        <v>68.349999999999994</v>
      </c>
      <c r="J136" s="194">
        <f t="shared" si="0"/>
        <v>775.09</v>
      </c>
      <c r="K136" s="195"/>
      <c r="L136" s="33"/>
      <c r="M136" s="196" t="s">
        <v>1</v>
      </c>
      <c r="N136" s="197" t="s">
        <v>42</v>
      </c>
      <c r="O136" s="198">
        <v>2.9609999999999999</v>
      </c>
      <c r="P136" s="198">
        <f t="shared" si="1"/>
        <v>33.577739999999999</v>
      </c>
      <c r="Q136" s="198">
        <v>0</v>
      </c>
      <c r="R136" s="198">
        <f t="shared" si="2"/>
        <v>0</v>
      </c>
      <c r="S136" s="198">
        <v>0</v>
      </c>
      <c r="T136" s="19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153</v>
      </c>
      <c r="AT136" s="200" t="s">
        <v>149</v>
      </c>
      <c r="AU136" s="200" t="s">
        <v>154</v>
      </c>
      <c r="AY136" s="14" t="s">
        <v>147</v>
      </c>
      <c r="BE136" s="201">
        <f t="shared" si="4"/>
        <v>0</v>
      </c>
      <c r="BF136" s="201">
        <f t="shared" si="5"/>
        <v>775.09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4" t="s">
        <v>154</v>
      </c>
      <c r="BK136" s="201">
        <f t="shared" si="9"/>
        <v>775.09</v>
      </c>
      <c r="BL136" s="14" t="s">
        <v>153</v>
      </c>
      <c r="BM136" s="200" t="s">
        <v>165</v>
      </c>
    </row>
    <row r="137" spans="1:65" s="2" customFormat="1" ht="16.5" customHeight="1">
      <c r="A137" s="28"/>
      <c r="B137" s="29"/>
      <c r="C137" s="189" t="s">
        <v>166</v>
      </c>
      <c r="D137" s="189" t="s">
        <v>149</v>
      </c>
      <c r="E137" s="190" t="s">
        <v>448</v>
      </c>
      <c r="F137" s="191" t="s">
        <v>449</v>
      </c>
      <c r="G137" s="192" t="s">
        <v>161</v>
      </c>
      <c r="H137" s="193">
        <v>11.34</v>
      </c>
      <c r="I137" s="194">
        <v>9.32</v>
      </c>
      <c r="J137" s="194">
        <f t="shared" si="0"/>
        <v>105.69</v>
      </c>
      <c r="K137" s="195"/>
      <c r="L137" s="33"/>
      <c r="M137" s="196" t="s">
        <v>1</v>
      </c>
      <c r="N137" s="197" t="s">
        <v>42</v>
      </c>
      <c r="O137" s="198">
        <v>0.44700000000000001</v>
      </c>
      <c r="P137" s="198">
        <f t="shared" si="1"/>
        <v>5.0689799999999998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153</v>
      </c>
      <c r="AT137" s="200" t="s">
        <v>149</v>
      </c>
      <c r="AU137" s="200" t="s">
        <v>154</v>
      </c>
      <c r="AY137" s="14" t="s">
        <v>147</v>
      </c>
      <c r="BE137" s="201">
        <f t="shared" si="4"/>
        <v>0</v>
      </c>
      <c r="BF137" s="201">
        <f t="shared" si="5"/>
        <v>105.69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4" t="s">
        <v>154</v>
      </c>
      <c r="BK137" s="201">
        <f t="shared" si="9"/>
        <v>105.69</v>
      </c>
      <c r="BL137" s="14" t="s">
        <v>153</v>
      </c>
      <c r="BM137" s="200" t="s">
        <v>110</v>
      </c>
    </row>
    <row r="138" spans="1:65" s="2" customFormat="1" ht="24.2" customHeight="1">
      <c r="A138" s="28"/>
      <c r="B138" s="29"/>
      <c r="C138" s="189" t="s">
        <v>162</v>
      </c>
      <c r="D138" s="189" t="s">
        <v>149</v>
      </c>
      <c r="E138" s="190" t="s">
        <v>450</v>
      </c>
      <c r="F138" s="191" t="s">
        <v>451</v>
      </c>
      <c r="G138" s="192" t="s">
        <v>157</v>
      </c>
      <c r="H138" s="193">
        <v>668.9</v>
      </c>
      <c r="I138" s="194">
        <v>6.12</v>
      </c>
      <c r="J138" s="194">
        <f t="shared" si="0"/>
        <v>4093.67</v>
      </c>
      <c r="K138" s="195"/>
      <c r="L138" s="33"/>
      <c r="M138" s="196" t="s">
        <v>1</v>
      </c>
      <c r="N138" s="197" t="s">
        <v>42</v>
      </c>
      <c r="O138" s="198">
        <v>0.249</v>
      </c>
      <c r="P138" s="198">
        <f t="shared" si="1"/>
        <v>166.55609999999999</v>
      </c>
      <c r="Q138" s="198">
        <v>9.7000000000000005E-4</v>
      </c>
      <c r="R138" s="198">
        <f t="shared" si="2"/>
        <v>0.64883299999999999</v>
      </c>
      <c r="S138" s="198">
        <v>0</v>
      </c>
      <c r="T138" s="19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00" t="s">
        <v>153</v>
      </c>
      <c r="AT138" s="200" t="s">
        <v>149</v>
      </c>
      <c r="AU138" s="200" t="s">
        <v>154</v>
      </c>
      <c r="AY138" s="14" t="s">
        <v>147</v>
      </c>
      <c r="BE138" s="201">
        <f t="shared" si="4"/>
        <v>0</v>
      </c>
      <c r="BF138" s="201">
        <f t="shared" si="5"/>
        <v>4093.67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4" t="s">
        <v>154</v>
      </c>
      <c r="BK138" s="201">
        <f t="shared" si="9"/>
        <v>4093.67</v>
      </c>
      <c r="BL138" s="14" t="s">
        <v>153</v>
      </c>
      <c r="BM138" s="200" t="s">
        <v>171</v>
      </c>
    </row>
    <row r="139" spans="1:65" s="2" customFormat="1" ht="24.2" customHeight="1">
      <c r="A139" s="28"/>
      <c r="B139" s="29"/>
      <c r="C139" s="189" t="s">
        <v>172</v>
      </c>
      <c r="D139" s="189" t="s">
        <v>149</v>
      </c>
      <c r="E139" s="190" t="s">
        <v>452</v>
      </c>
      <c r="F139" s="191" t="s">
        <v>453</v>
      </c>
      <c r="G139" s="192" t="s">
        <v>157</v>
      </c>
      <c r="H139" s="193">
        <v>668.9</v>
      </c>
      <c r="I139" s="194">
        <v>3.53</v>
      </c>
      <c r="J139" s="194">
        <f t="shared" si="0"/>
        <v>2361.2199999999998</v>
      </c>
      <c r="K139" s="195"/>
      <c r="L139" s="33"/>
      <c r="M139" s="196" t="s">
        <v>1</v>
      </c>
      <c r="N139" s="197" t="s">
        <v>42</v>
      </c>
      <c r="O139" s="198">
        <v>0.188</v>
      </c>
      <c r="P139" s="198">
        <f t="shared" si="1"/>
        <v>125.75319999999999</v>
      </c>
      <c r="Q139" s="198">
        <v>0</v>
      </c>
      <c r="R139" s="198">
        <f t="shared" si="2"/>
        <v>0</v>
      </c>
      <c r="S139" s="198">
        <v>0</v>
      </c>
      <c r="T139" s="19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153</v>
      </c>
      <c r="AT139" s="200" t="s">
        <v>149</v>
      </c>
      <c r="AU139" s="200" t="s">
        <v>154</v>
      </c>
      <c r="AY139" s="14" t="s">
        <v>147</v>
      </c>
      <c r="BE139" s="201">
        <f t="shared" si="4"/>
        <v>0</v>
      </c>
      <c r="BF139" s="201">
        <f t="shared" si="5"/>
        <v>2361.2199999999998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4" t="s">
        <v>154</v>
      </c>
      <c r="BK139" s="201">
        <f t="shared" si="9"/>
        <v>2361.2199999999998</v>
      </c>
      <c r="BL139" s="14" t="s">
        <v>153</v>
      </c>
      <c r="BM139" s="200" t="s">
        <v>116</v>
      </c>
    </row>
    <row r="140" spans="1:65" s="2" customFormat="1" ht="24.2" customHeight="1">
      <c r="A140" s="28"/>
      <c r="B140" s="29"/>
      <c r="C140" s="189" t="s">
        <v>165</v>
      </c>
      <c r="D140" s="189" t="s">
        <v>149</v>
      </c>
      <c r="E140" s="190" t="s">
        <v>359</v>
      </c>
      <c r="F140" s="191" t="s">
        <v>360</v>
      </c>
      <c r="G140" s="192" t="s">
        <v>361</v>
      </c>
      <c r="H140" s="193">
        <v>91.8</v>
      </c>
      <c r="I140" s="194">
        <v>56.89</v>
      </c>
      <c r="J140" s="194">
        <f t="shared" si="0"/>
        <v>5222.5</v>
      </c>
      <c r="K140" s="195"/>
      <c r="L140" s="33"/>
      <c r="M140" s="196" t="s">
        <v>1</v>
      </c>
      <c r="N140" s="197" t="s">
        <v>42</v>
      </c>
      <c r="O140" s="198">
        <v>3.6030000000000002</v>
      </c>
      <c r="P140" s="198">
        <f t="shared" si="1"/>
        <v>330.75540000000001</v>
      </c>
      <c r="Q140" s="198">
        <v>0</v>
      </c>
      <c r="R140" s="198">
        <f t="shared" si="2"/>
        <v>0</v>
      </c>
      <c r="S140" s="198">
        <v>0</v>
      </c>
      <c r="T140" s="19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00" t="s">
        <v>153</v>
      </c>
      <c r="AT140" s="200" t="s">
        <v>149</v>
      </c>
      <c r="AU140" s="200" t="s">
        <v>154</v>
      </c>
      <c r="AY140" s="14" t="s">
        <v>147</v>
      </c>
      <c r="BE140" s="201">
        <f t="shared" si="4"/>
        <v>0</v>
      </c>
      <c r="BF140" s="201">
        <f t="shared" si="5"/>
        <v>5222.5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4" t="s">
        <v>154</v>
      </c>
      <c r="BK140" s="201">
        <f t="shared" si="9"/>
        <v>5222.5</v>
      </c>
      <c r="BL140" s="14" t="s">
        <v>153</v>
      </c>
      <c r="BM140" s="200" t="s">
        <v>177</v>
      </c>
    </row>
    <row r="141" spans="1:65" s="2" customFormat="1" ht="21.75" customHeight="1">
      <c r="A141" s="28"/>
      <c r="B141" s="29"/>
      <c r="C141" s="189" t="s">
        <v>178</v>
      </c>
      <c r="D141" s="189" t="s">
        <v>149</v>
      </c>
      <c r="E141" s="190" t="s">
        <v>454</v>
      </c>
      <c r="F141" s="191" t="s">
        <v>455</v>
      </c>
      <c r="G141" s="192" t="s">
        <v>161</v>
      </c>
      <c r="H141" s="193">
        <v>91.8</v>
      </c>
      <c r="I141" s="194">
        <v>6.53</v>
      </c>
      <c r="J141" s="194">
        <f t="shared" si="0"/>
        <v>599.45000000000005</v>
      </c>
      <c r="K141" s="195"/>
      <c r="L141" s="33"/>
      <c r="M141" s="196" t="s">
        <v>1</v>
      </c>
      <c r="N141" s="197" t="s">
        <v>42</v>
      </c>
      <c r="O141" s="198">
        <v>7.0999999999999994E-2</v>
      </c>
      <c r="P141" s="198">
        <f t="shared" si="1"/>
        <v>6.5177999999999994</v>
      </c>
      <c r="Q141" s="198">
        <v>0</v>
      </c>
      <c r="R141" s="198">
        <f t="shared" si="2"/>
        <v>0</v>
      </c>
      <c r="S141" s="198">
        <v>0</v>
      </c>
      <c r="T141" s="19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153</v>
      </c>
      <c r="AT141" s="200" t="s">
        <v>149</v>
      </c>
      <c r="AU141" s="200" t="s">
        <v>154</v>
      </c>
      <c r="AY141" s="14" t="s">
        <v>147</v>
      </c>
      <c r="BE141" s="201">
        <f t="shared" si="4"/>
        <v>0</v>
      </c>
      <c r="BF141" s="201">
        <f t="shared" si="5"/>
        <v>599.45000000000005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14" t="s">
        <v>154</v>
      </c>
      <c r="BK141" s="201">
        <f t="shared" si="9"/>
        <v>599.45000000000005</v>
      </c>
      <c r="BL141" s="14" t="s">
        <v>153</v>
      </c>
      <c r="BM141" s="200" t="s">
        <v>181</v>
      </c>
    </row>
    <row r="142" spans="1:65" s="2" customFormat="1" ht="21.75" customHeight="1">
      <c r="A142" s="28"/>
      <c r="B142" s="29"/>
      <c r="C142" s="189" t="s">
        <v>110</v>
      </c>
      <c r="D142" s="189" t="s">
        <v>149</v>
      </c>
      <c r="E142" s="190" t="s">
        <v>175</v>
      </c>
      <c r="F142" s="191" t="s">
        <v>176</v>
      </c>
      <c r="G142" s="192" t="s">
        <v>161</v>
      </c>
      <c r="H142" s="193">
        <v>91.8</v>
      </c>
      <c r="I142" s="194">
        <v>6.08</v>
      </c>
      <c r="J142" s="194">
        <f t="shared" si="0"/>
        <v>558.14</v>
      </c>
      <c r="K142" s="195"/>
      <c r="L142" s="33"/>
      <c r="M142" s="196" t="s">
        <v>1</v>
      </c>
      <c r="N142" s="197" t="s">
        <v>42</v>
      </c>
      <c r="O142" s="198">
        <v>0.27900000000000003</v>
      </c>
      <c r="P142" s="198">
        <f t="shared" si="1"/>
        <v>25.612200000000001</v>
      </c>
      <c r="Q142" s="198">
        <v>0</v>
      </c>
      <c r="R142" s="198">
        <f t="shared" si="2"/>
        <v>0</v>
      </c>
      <c r="S142" s="198">
        <v>0</v>
      </c>
      <c r="T142" s="19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153</v>
      </c>
      <c r="AT142" s="200" t="s">
        <v>149</v>
      </c>
      <c r="AU142" s="200" t="s">
        <v>154</v>
      </c>
      <c r="AY142" s="14" t="s">
        <v>147</v>
      </c>
      <c r="BE142" s="201">
        <f t="shared" si="4"/>
        <v>0</v>
      </c>
      <c r="BF142" s="201">
        <f t="shared" si="5"/>
        <v>558.14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14" t="s">
        <v>154</v>
      </c>
      <c r="BK142" s="201">
        <f t="shared" si="9"/>
        <v>558.14</v>
      </c>
      <c r="BL142" s="14" t="s">
        <v>153</v>
      </c>
      <c r="BM142" s="200" t="s">
        <v>7</v>
      </c>
    </row>
    <row r="143" spans="1:65" s="2" customFormat="1" ht="24.2" customHeight="1">
      <c r="A143" s="28"/>
      <c r="B143" s="29"/>
      <c r="C143" s="189" t="s">
        <v>113</v>
      </c>
      <c r="D143" s="189" t="s">
        <v>149</v>
      </c>
      <c r="E143" s="190" t="s">
        <v>364</v>
      </c>
      <c r="F143" s="191" t="s">
        <v>365</v>
      </c>
      <c r="G143" s="192" t="s">
        <v>161</v>
      </c>
      <c r="H143" s="193">
        <v>91.8</v>
      </c>
      <c r="I143" s="194">
        <v>10.62</v>
      </c>
      <c r="J143" s="194">
        <f t="shared" si="0"/>
        <v>974.92</v>
      </c>
      <c r="K143" s="195"/>
      <c r="L143" s="33"/>
      <c r="M143" s="196" t="s">
        <v>1</v>
      </c>
      <c r="N143" s="197" t="s">
        <v>42</v>
      </c>
      <c r="O143" s="198">
        <v>0.61699999999999999</v>
      </c>
      <c r="P143" s="198">
        <f t="shared" si="1"/>
        <v>56.640599999999999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153</v>
      </c>
      <c r="AT143" s="200" t="s">
        <v>149</v>
      </c>
      <c r="AU143" s="200" t="s">
        <v>154</v>
      </c>
      <c r="AY143" s="14" t="s">
        <v>147</v>
      </c>
      <c r="BE143" s="201">
        <f t="shared" si="4"/>
        <v>0</v>
      </c>
      <c r="BF143" s="201">
        <f t="shared" si="5"/>
        <v>974.92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14" t="s">
        <v>154</v>
      </c>
      <c r="BK143" s="201">
        <f t="shared" si="9"/>
        <v>974.92</v>
      </c>
      <c r="BL143" s="14" t="s">
        <v>153</v>
      </c>
      <c r="BM143" s="200" t="s">
        <v>186</v>
      </c>
    </row>
    <row r="144" spans="1:65" s="2" customFormat="1" ht="16.5" customHeight="1">
      <c r="A144" s="28"/>
      <c r="B144" s="29"/>
      <c r="C144" s="189" t="s">
        <v>171</v>
      </c>
      <c r="D144" s="189" t="s">
        <v>149</v>
      </c>
      <c r="E144" s="190" t="s">
        <v>182</v>
      </c>
      <c r="F144" s="191" t="s">
        <v>183</v>
      </c>
      <c r="G144" s="192" t="s">
        <v>161</v>
      </c>
      <c r="H144" s="193">
        <v>91.8</v>
      </c>
      <c r="I144" s="194">
        <v>1.1399999999999999</v>
      </c>
      <c r="J144" s="194">
        <f t="shared" si="0"/>
        <v>104.65</v>
      </c>
      <c r="K144" s="195"/>
      <c r="L144" s="33"/>
      <c r="M144" s="196" t="s">
        <v>1</v>
      </c>
      <c r="N144" s="197" t="s">
        <v>42</v>
      </c>
      <c r="O144" s="198">
        <v>8.9999999999999993E-3</v>
      </c>
      <c r="P144" s="198">
        <f t="shared" si="1"/>
        <v>0.82619999999999993</v>
      </c>
      <c r="Q144" s="198">
        <v>0</v>
      </c>
      <c r="R144" s="198">
        <f t="shared" si="2"/>
        <v>0</v>
      </c>
      <c r="S144" s="198">
        <v>0</v>
      </c>
      <c r="T144" s="19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153</v>
      </c>
      <c r="AT144" s="200" t="s">
        <v>149</v>
      </c>
      <c r="AU144" s="200" t="s">
        <v>154</v>
      </c>
      <c r="AY144" s="14" t="s">
        <v>147</v>
      </c>
      <c r="BE144" s="201">
        <f t="shared" si="4"/>
        <v>0</v>
      </c>
      <c r="BF144" s="201">
        <f t="shared" si="5"/>
        <v>104.65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14" t="s">
        <v>154</v>
      </c>
      <c r="BK144" s="201">
        <f t="shared" si="9"/>
        <v>104.65</v>
      </c>
      <c r="BL144" s="14" t="s">
        <v>153</v>
      </c>
      <c r="BM144" s="200" t="s">
        <v>190</v>
      </c>
    </row>
    <row r="145" spans="1:65" s="2" customFormat="1" ht="33" customHeight="1">
      <c r="A145" s="28"/>
      <c r="B145" s="29"/>
      <c r="C145" s="189" t="s">
        <v>192</v>
      </c>
      <c r="D145" s="189" t="s">
        <v>149</v>
      </c>
      <c r="E145" s="190" t="s">
        <v>456</v>
      </c>
      <c r="F145" s="191" t="s">
        <v>457</v>
      </c>
      <c r="G145" s="192" t="s">
        <v>161</v>
      </c>
      <c r="H145" s="193">
        <v>246.5</v>
      </c>
      <c r="I145" s="194">
        <v>4.99</v>
      </c>
      <c r="J145" s="194">
        <f t="shared" si="0"/>
        <v>1230.04</v>
      </c>
      <c r="K145" s="195"/>
      <c r="L145" s="33"/>
      <c r="M145" s="196" t="s">
        <v>1</v>
      </c>
      <c r="N145" s="197" t="s">
        <v>42</v>
      </c>
      <c r="O145" s="198">
        <v>0.22900000000000001</v>
      </c>
      <c r="P145" s="198">
        <f t="shared" si="1"/>
        <v>56.448500000000003</v>
      </c>
      <c r="Q145" s="198">
        <v>0</v>
      </c>
      <c r="R145" s="198">
        <f t="shared" si="2"/>
        <v>0</v>
      </c>
      <c r="S145" s="198">
        <v>0</v>
      </c>
      <c r="T145" s="19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00" t="s">
        <v>153</v>
      </c>
      <c r="AT145" s="200" t="s">
        <v>149</v>
      </c>
      <c r="AU145" s="200" t="s">
        <v>154</v>
      </c>
      <c r="AY145" s="14" t="s">
        <v>147</v>
      </c>
      <c r="BE145" s="201">
        <f t="shared" si="4"/>
        <v>0</v>
      </c>
      <c r="BF145" s="201">
        <f t="shared" si="5"/>
        <v>1230.04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14" t="s">
        <v>154</v>
      </c>
      <c r="BK145" s="201">
        <f t="shared" si="9"/>
        <v>1230.04</v>
      </c>
      <c r="BL145" s="14" t="s">
        <v>153</v>
      </c>
      <c r="BM145" s="200" t="s">
        <v>196</v>
      </c>
    </row>
    <row r="146" spans="1:65" s="2" customFormat="1" ht="24.2" customHeight="1">
      <c r="A146" s="28"/>
      <c r="B146" s="29"/>
      <c r="C146" s="189" t="s">
        <v>116</v>
      </c>
      <c r="D146" s="189" t="s">
        <v>149</v>
      </c>
      <c r="E146" s="190" t="s">
        <v>458</v>
      </c>
      <c r="F146" s="191" t="s">
        <v>459</v>
      </c>
      <c r="G146" s="192" t="s">
        <v>161</v>
      </c>
      <c r="H146" s="193">
        <v>85.8</v>
      </c>
      <c r="I146" s="194">
        <v>23.7</v>
      </c>
      <c r="J146" s="194">
        <f t="shared" si="0"/>
        <v>2033.46</v>
      </c>
      <c r="K146" s="195"/>
      <c r="L146" s="33"/>
      <c r="M146" s="196" t="s">
        <v>1</v>
      </c>
      <c r="N146" s="197" t="s">
        <v>42</v>
      </c>
      <c r="O146" s="198">
        <v>1.5009999999999999</v>
      </c>
      <c r="P146" s="198">
        <f t="shared" si="1"/>
        <v>128.78579999999999</v>
      </c>
      <c r="Q146" s="198">
        <v>0</v>
      </c>
      <c r="R146" s="198">
        <f t="shared" si="2"/>
        <v>0</v>
      </c>
      <c r="S146" s="198">
        <v>0</v>
      </c>
      <c r="T146" s="19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00" t="s">
        <v>153</v>
      </c>
      <c r="AT146" s="200" t="s">
        <v>149</v>
      </c>
      <c r="AU146" s="200" t="s">
        <v>154</v>
      </c>
      <c r="AY146" s="14" t="s">
        <v>147</v>
      </c>
      <c r="BE146" s="201">
        <f t="shared" si="4"/>
        <v>0</v>
      </c>
      <c r="BF146" s="201">
        <f t="shared" si="5"/>
        <v>2033.46</v>
      </c>
      <c r="BG146" s="201">
        <f t="shared" si="6"/>
        <v>0</v>
      </c>
      <c r="BH146" s="201">
        <f t="shared" si="7"/>
        <v>0</v>
      </c>
      <c r="BI146" s="201">
        <f t="shared" si="8"/>
        <v>0</v>
      </c>
      <c r="BJ146" s="14" t="s">
        <v>154</v>
      </c>
      <c r="BK146" s="201">
        <f t="shared" si="9"/>
        <v>2033.46</v>
      </c>
      <c r="BL146" s="14" t="s">
        <v>153</v>
      </c>
      <c r="BM146" s="200" t="s">
        <v>201</v>
      </c>
    </row>
    <row r="147" spans="1:65" s="2" customFormat="1" ht="16.5" customHeight="1">
      <c r="A147" s="28"/>
      <c r="B147" s="29"/>
      <c r="C147" s="189" t="s">
        <v>203</v>
      </c>
      <c r="D147" s="189" t="s">
        <v>149</v>
      </c>
      <c r="E147" s="190" t="s">
        <v>460</v>
      </c>
      <c r="F147" s="191" t="s">
        <v>461</v>
      </c>
      <c r="G147" s="192" t="s">
        <v>161</v>
      </c>
      <c r="H147" s="193">
        <v>85.8</v>
      </c>
      <c r="I147" s="194">
        <v>37.74</v>
      </c>
      <c r="J147" s="194">
        <f t="shared" si="0"/>
        <v>3238.09</v>
      </c>
      <c r="K147" s="195"/>
      <c r="L147" s="33"/>
      <c r="M147" s="196" t="s">
        <v>1</v>
      </c>
      <c r="N147" s="197" t="s">
        <v>42</v>
      </c>
      <c r="O147" s="198">
        <v>0</v>
      </c>
      <c r="P147" s="198">
        <f t="shared" si="1"/>
        <v>0</v>
      </c>
      <c r="Q147" s="198">
        <v>0</v>
      </c>
      <c r="R147" s="198">
        <f t="shared" si="2"/>
        <v>0</v>
      </c>
      <c r="S147" s="198">
        <v>0</v>
      </c>
      <c r="T147" s="19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153</v>
      </c>
      <c r="AT147" s="200" t="s">
        <v>149</v>
      </c>
      <c r="AU147" s="200" t="s">
        <v>154</v>
      </c>
      <c r="AY147" s="14" t="s">
        <v>147</v>
      </c>
      <c r="BE147" s="201">
        <f t="shared" si="4"/>
        <v>0</v>
      </c>
      <c r="BF147" s="201">
        <f t="shared" si="5"/>
        <v>3238.09</v>
      </c>
      <c r="BG147" s="201">
        <f t="shared" si="6"/>
        <v>0</v>
      </c>
      <c r="BH147" s="201">
        <f t="shared" si="7"/>
        <v>0</v>
      </c>
      <c r="BI147" s="201">
        <f t="shared" si="8"/>
        <v>0</v>
      </c>
      <c r="BJ147" s="14" t="s">
        <v>154</v>
      </c>
      <c r="BK147" s="201">
        <f t="shared" si="9"/>
        <v>3238.09</v>
      </c>
      <c r="BL147" s="14" t="s">
        <v>153</v>
      </c>
      <c r="BM147" s="200" t="s">
        <v>207</v>
      </c>
    </row>
    <row r="148" spans="1:65" s="2" customFormat="1" ht="24.2" customHeight="1">
      <c r="A148" s="28"/>
      <c r="B148" s="29"/>
      <c r="C148" s="206" t="s">
        <v>177</v>
      </c>
      <c r="D148" s="206" t="s">
        <v>222</v>
      </c>
      <c r="E148" s="207" t="s">
        <v>462</v>
      </c>
      <c r="F148" s="208" t="s">
        <v>463</v>
      </c>
      <c r="G148" s="209" t="s">
        <v>195</v>
      </c>
      <c r="H148" s="210">
        <v>137.28</v>
      </c>
      <c r="I148" s="211">
        <v>25.86</v>
      </c>
      <c r="J148" s="211">
        <f t="shared" si="0"/>
        <v>3550.06</v>
      </c>
      <c r="K148" s="212"/>
      <c r="L148" s="213"/>
      <c r="M148" s="214" t="s">
        <v>1</v>
      </c>
      <c r="N148" s="215" t="s">
        <v>42</v>
      </c>
      <c r="O148" s="198">
        <v>0</v>
      </c>
      <c r="P148" s="198">
        <f t="shared" si="1"/>
        <v>0</v>
      </c>
      <c r="Q148" s="198">
        <v>0</v>
      </c>
      <c r="R148" s="198">
        <f t="shared" si="2"/>
        <v>0</v>
      </c>
      <c r="S148" s="198">
        <v>0</v>
      </c>
      <c r="T148" s="19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00" t="s">
        <v>165</v>
      </c>
      <c r="AT148" s="200" t="s">
        <v>222</v>
      </c>
      <c r="AU148" s="200" t="s">
        <v>154</v>
      </c>
      <c r="AY148" s="14" t="s">
        <v>147</v>
      </c>
      <c r="BE148" s="201">
        <f t="shared" si="4"/>
        <v>0</v>
      </c>
      <c r="BF148" s="201">
        <f t="shared" si="5"/>
        <v>3550.06</v>
      </c>
      <c r="BG148" s="201">
        <f t="shared" si="6"/>
        <v>0</v>
      </c>
      <c r="BH148" s="201">
        <f t="shared" si="7"/>
        <v>0</v>
      </c>
      <c r="BI148" s="201">
        <f t="shared" si="8"/>
        <v>0</v>
      </c>
      <c r="BJ148" s="14" t="s">
        <v>154</v>
      </c>
      <c r="BK148" s="201">
        <f t="shared" si="9"/>
        <v>3550.06</v>
      </c>
      <c r="BL148" s="14" t="s">
        <v>153</v>
      </c>
      <c r="BM148" s="200" t="s">
        <v>245</v>
      </c>
    </row>
    <row r="149" spans="1:65" s="2" customFormat="1" ht="24.2" customHeight="1">
      <c r="A149" s="28"/>
      <c r="B149" s="29"/>
      <c r="C149" s="189" t="s">
        <v>246</v>
      </c>
      <c r="D149" s="189" t="s">
        <v>149</v>
      </c>
      <c r="E149" s="190" t="s">
        <v>464</v>
      </c>
      <c r="F149" s="191" t="s">
        <v>465</v>
      </c>
      <c r="G149" s="192" t="s">
        <v>161</v>
      </c>
      <c r="H149" s="193">
        <v>6.34</v>
      </c>
      <c r="I149" s="194">
        <v>35.33</v>
      </c>
      <c r="J149" s="194">
        <f t="shared" si="0"/>
        <v>223.99</v>
      </c>
      <c r="K149" s="195"/>
      <c r="L149" s="33"/>
      <c r="M149" s="196" t="s">
        <v>1</v>
      </c>
      <c r="N149" s="197" t="s">
        <v>42</v>
      </c>
      <c r="O149" s="198">
        <v>2.0760000000000001</v>
      </c>
      <c r="P149" s="198">
        <f t="shared" si="1"/>
        <v>13.16184</v>
      </c>
      <c r="Q149" s="198">
        <v>0</v>
      </c>
      <c r="R149" s="198">
        <f t="shared" si="2"/>
        <v>0</v>
      </c>
      <c r="S149" s="198">
        <v>0</v>
      </c>
      <c r="T149" s="19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0" t="s">
        <v>153</v>
      </c>
      <c r="AT149" s="200" t="s">
        <v>149</v>
      </c>
      <c r="AU149" s="200" t="s">
        <v>154</v>
      </c>
      <c r="AY149" s="14" t="s">
        <v>147</v>
      </c>
      <c r="BE149" s="201">
        <f t="shared" si="4"/>
        <v>0</v>
      </c>
      <c r="BF149" s="201">
        <f t="shared" si="5"/>
        <v>223.99</v>
      </c>
      <c r="BG149" s="201">
        <f t="shared" si="6"/>
        <v>0</v>
      </c>
      <c r="BH149" s="201">
        <f t="shared" si="7"/>
        <v>0</v>
      </c>
      <c r="BI149" s="201">
        <f t="shared" si="8"/>
        <v>0</v>
      </c>
      <c r="BJ149" s="14" t="s">
        <v>154</v>
      </c>
      <c r="BK149" s="201">
        <f t="shared" si="9"/>
        <v>223.99</v>
      </c>
      <c r="BL149" s="14" t="s">
        <v>153</v>
      </c>
      <c r="BM149" s="200" t="s">
        <v>249</v>
      </c>
    </row>
    <row r="150" spans="1:65" s="2" customFormat="1" ht="21.75" customHeight="1">
      <c r="A150" s="28"/>
      <c r="B150" s="29"/>
      <c r="C150" s="189" t="s">
        <v>181</v>
      </c>
      <c r="D150" s="189" t="s">
        <v>149</v>
      </c>
      <c r="E150" s="190" t="s">
        <v>466</v>
      </c>
      <c r="F150" s="191" t="s">
        <v>467</v>
      </c>
      <c r="G150" s="192" t="s">
        <v>161</v>
      </c>
      <c r="H150" s="193">
        <v>6.34</v>
      </c>
      <c r="I150" s="194">
        <v>35.33</v>
      </c>
      <c r="J150" s="194">
        <f t="shared" si="0"/>
        <v>223.99</v>
      </c>
      <c r="K150" s="195"/>
      <c r="L150" s="33"/>
      <c r="M150" s="196" t="s">
        <v>1</v>
      </c>
      <c r="N150" s="197" t="s">
        <v>42</v>
      </c>
      <c r="O150" s="198">
        <v>0</v>
      </c>
      <c r="P150" s="198">
        <f t="shared" si="1"/>
        <v>0</v>
      </c>
      <c r="Q150" s="198">
        <v>0</v>
      </c>
      <c r="R150" s="198">
        <f t="shared" si="2"/>
        <v>0</v>
      </c>
      <c r="S150" s="198">
        <v>0</v>
      </c>
      <c r="T150" s="199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00" t="s">
        <v>153</v>
      </c>
      <c r="AT150" s="200" t="s">
        <v>149</v>
      </c>
      <c r="AU150" s="200" t="s">
        <v>154</v>
      </c>
      <c r="AY150" s="14" t="s">
        <v>147</v>
      </c>
      <c r="BE150" s="201">
        <f t="shared" si="4"/>
        <v>0</v>
      </c>
      <c r="BF150" s="201">
        <f t="shared" si="5"/>
        <v>223.99</v>
      </c>
      <c r="BG150" s="201">
        <f t="shared" si="6"/>
        <v>0</v>
      </c>
      <c r="BH150" s="201">
        <f t="shared" si="7"/>
        <v>0</v>
      </c>
      <c r="BI150" s="201">
        <f t="shared" si="8"/>
        <v>0</v>
      </c>
      <c r="BJ150" s="14" t="s">
        <v>154</v>
      </c>
      <c r="BK150" s="201">
        <f t="shared" si="9"/>
        <v>223.99</v>
      </c>
      <c r="BL150" s="14" t="s">
        <v>153</v>
      </c>
      <c r="BM150" s="200" t="s">
        <v>252</v>
      </c>
    </row>
    <row r="151" spans="1:65" s="12" customFormat="1" ht="22.9" customHeight="1">
      <c r="B151" s="174"/>
      <c r="C151" s="175"/>
      <c r="D151" s="176" t="s">
        <v>75</v>
      </c>
      <c r="E151" s="187" t="s">
        <v>154</v>
      </c>
      <c r="F151" s="187" t="s">
        <v>217</v>
      </c>
      <c r="G151" s="175"/>
      <c r="H151" s="175"/>
      <c r="I151" s="175"/>
      <c r="J151" s="188">
        <f>BK151</f>
        <v>7218.28</v>
      </c>
      <c r="K151" s="175"/>
      <c r="L151" s="179"/>
      <c r="M151" s="180"/>
      <c r="N151" s="181"/>
      <c r="O151" s="181"/>
      <c r="P151" s="182">
        <f>SUM(P152:P153)</f>
        <v>34.08</v>
      </c>
      <c r="Q151" s="181"/>
      <c r="R151" s="182">
        <f>SUM(R152:R153)</f>
        <v>0</v>
      </c>
      <c r="S151" s="181"/>
      <c r="T151" s="183">
        <f>SUM(T152:T153)</f>
        <v>0</v>
      </c>
      <c r="AR151" s="184" t="s">
        <v>84</v>
      </c>
      <c r="AT151" s="185" t="s">
        <v>75</v>
      </c>
      <c r="AU151" s="185" t="s">
        <v>84</v>
      </c>
      <c r="AY151" s="184" t="s">
        <v>147</v>
      </c>
      <c r="BK151" s="186">
        <f>SUM(BK152:BK153)</f>
        <v>7218.28</v>
      </c>
    </row>
    <row r="152" spans="1:65" s="2" customFormat="1" ht="24.2" customHeight="1">
      <c r="A152" s="28"/>
      <c r="B152" s="29"/>
      <c r="C152" s="189" t="s">
        <v>253</v>
      </c>
      <c r="D152" s="189" t="s">
        <v>149</v>
      </c>
      <c r="E152" s="190" t="s">
        <v>468</v>
      </c>
      <c r="F152" s="191" t="s">
        <v>469</v>
      </c>
      <c r="G152" s="192" t="s">
        <v>279</v>
      </c>
      <c r="H152" s="193">
        <v>40</v>
      </c>
      <c r="I152" s="194">
        <v>29.53</v>
      </c>
      <c r="J152" s="194">
        <f>ROUND(I152*H152,2)</f>
        <v>1181.2</v>
      </c>
      <c r="K152" s="195"/>
      <c r="L152" s="33"/>
      <c r="M152" s="196" t="s">
        <v>1</v>
      </c>
      <c r="N152" s="197" t="s">
        <v>42</v>
      </c>
      <c r="O152" s="198">
        <v>0.85199999999999998</v>
      </c>
      <c r="P152" s="198">
        <f>O152*H152</f>
        <v>34.08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00" t="s">
        <v>153</v>
      </c>
      <c r="AT152" s="200" t="s">
        <v>149</v>
      </c>
      <c r="AU152" s="200" t="s">
        <v>154</v>
      </c>
      <c r="AY152" s="14" t="s">
        <v>147</v>
      </c>
      <c r="BE152" s="201">
        <f>IF(N152="základná",J152,0)</f>
        <v>0</v>
      </c>
      <c r="BF152" s="201">
        <f>IF(N152="znížená",J152,0)</f>
        <v>1181.2</v>
      </c>
      <c r="BG152" s="201">
        <f>IF(N152="zákl. prenesená",J152,0)</f>
        <v>0</v>
      </c>
      <c r="BH152" s="201">
        <f>IF(N152="zníž. prenesená",J152,0)</f>
        <v>0</v>
      </c>
      <c r="BI152" s="201">
        <f>IF(N152="nulová",J152,0)</f>
        <v>0</v>
      </c>
      <c r="BJ152" s="14" t="s">
        <v>154</v>
      </c>
      <c r="BK152" s="201">
        <f>ROUND(I152*H152,2)</f>
        <v>1181.2</v>
      </c>
      <c r="BL152" s="14" t="s">
        <v>153</v>
      </c>
      <c r="BM152" s="200" t="s">
        <v>256</v>
      </c>
    </row>
    <row r="153" spans="1:65" s="2" customFormat="1" ht="21.75" customHeight="1">
      <c r="A153" s="28"/>
      <c r="B153" s="29"/>
      <c r="C153" s="206" t="s">
        <v>7</v>
      </c>
      <c r="D153" s="206" t="s">
        <v>222</v>
      </c>
      <c r="E153" s="207" t="s">
        <v>470</v>
      </c>
      <c r="F153" s="208" t="s">
        <v>471</v>
      </c>
      <c r="G153" s="209" t="s">
        <v>279</v>
      </c>
      <c r="H153" s="210">
        <v>42</v>
      </c>
      <c r="I153" s="211">
        <v>143.74</v>
      </c>
      <c r="J153" s="211">
        <f>ROUND(I153*H153,2)</f>
        <v>6037.08</v>
      </c>
      <c r="K153" s="212"/>
      <c r="L153" s="213"/>
      <c r="M153" s="214" t="s">
        <v>1</v>
      </c>
      <c r="N153" s="215" t="s">
        <v>42</v>
      </c>
      <c r="O153" s="198">
        <v>0</v>
      </c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00" t="s">
        <v>165</v>
      </c>
      <c r="AT153" s="200" t="s">
        <v>222</v>
      </c>
      <c r="AU153" s="200" t="s">
        <v>154</v>
      </c>
      <c r="AY153" s="14" t="s">
        <v>147</v>
      </c>
      <c r="BE153" s="201">
        <f>IF(N153="základná",J153,0)</f>
        <v>0</v>
      </c>
      <c r="BF153" s="201">
        <f>IF(N153="znížená",J153,0)</f>
        <v>6037.08</v>
      </c>
      <c r="BG153" s="201">
        <f>IF(N153="zákl. prenesená",J153,0)</f>
        <v>0</v>
      </c>
      <c r="BH153" s="201">
        <f>IF(N153="zníž. prenesená",J153,0)</f>
        <v>0</v>
      </c>
      <c r="BI153" s="201">
        <f>IF(N153="nulová",J153,0)</f>
        <v>0</v>
      </c>
      <c r="BJ153" s="14" t="s">
        <v>154</v>
      </c>
      <c r="BK153" s="201">
        <f>ROUND(I153*H153,2)</f>
        <v>6037.08</v>
      </c>
      <c r="BL153" s="14" t="s">
        <v>153</v>
      </c>
      <c r="BM153" s="200" t="s">
        <v>258</v>
      </c>
    </row>
    <row r="154" spans="1:65" s="12" customFormat="1" ht="22.9" customHeight="1">
      <c r="B154" s="174"/>
      <c r="C154" s="175"/>
      <c r="D154" s="176" t="s">
        <v>75</v>
      </c>
      <c r="E154" s="187" t="s">
        <v>153</v>
      </c>
      <c r="F154" s="187" t="s">
        <v>472</v>
      </c>
      <c r="G154" s="175"/>
      <c r="H154" s="175"/>
      <c r="I154" s="175"/>
      <c r="J154" s="188">
        <f>BK154</f>
        <v>2394.2099999999996</v>
      </c>
      <c r="K154" s="175"/>
      <c r="L154" s="179"/>
      <c r="M154" s="180"/>
      <c r="N154" s="181"/>
      <c r="O154" s="181"/>
      <c r="P154" s="182">
        <f>SUM(P155:P158)</f>
        <v>37.643439999999998</v>
      </c>
      <c r="Q154" s="181"/>
      <c r="R154" s="182">
        <f>SUM(R155:R158)</f>
        <v>54.979976399999998</v>
      </c>
      <c r="S154" s="181"/>
      <c r="T154" s="183">
        <f>SUM(T155:T158)</f>
        <v>0</v>
      </c>
      <c r="AR154" s="184" t="s">
        <v>84</v>
      </c>
      <c r="AT154" s="185" t="s">
        <v>75</v>
      </c>
      <c r="AU154" s="185" t="s">
        <v>84</v>
      </c>
      <c r="AY154" s="184" t="s">
        <v>147</v>
      </c>
      <c r="BK154" s="186">
        <f>SUM(BK155:BK158)</f>
        <v>2394.2099999999996</v>
      </c>
    </row>
    <row r="155" spans="1:65" s="2" customFormat="1" ht="24.2" customHeight="1">
      <c r="A155" s="28"/>
      <c r="B155" s="29"/>
      <c r="C155" s="189" t="s">
        <v>259</v>
      </c>
      <c r="D155" s="189" t="s">
        <v>149</v>
      </c>
      <c r="E155" s="190" t="s">
        <v>473</v>
      </c>
      <c r="F155" s="191" t="s">
        <v>474</v>
      </c>
      <c r="G155" s="192" t="s">
        <v>279</v>
      </c>
      <c r="H155" s="193">
        <v>171</v>
      </c>
      <c r="I155" s="194">
        <v>3.54</v>
      </c>
      <c r="J155" s="194">
        <f>ROUND(I155*H155,2)</f>
        <v>605.34</v>
      </c>
      <c r="K155" s="195"/>
      <c r="L155" s="33"/>
      <c r="M155" s="196" t="s">
        <v>1</v>
      </c>
      <c r="N155" s="197" t="s">
        <v>42</v>
      </c>
      <c r="O155" s="198">
        <v>0.06</v>
      </c>
      <c r="P155" s="198">
        <f>O155*H155</f>
        <v>10.26</v>
      </c>
      <c r="Q155" s="198">
        <v>8.5050000000000001E-2</v>
      </c>
      <c r="R155" s="198">
        <f>Q155*H155</f>
        <v>14.54355</v>
      </c>
      <c r="S155" s="198">
        <v>0</v>
      </c>
      <c r="T155" s="199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00" t="s">
        <v>153</v>
      </c>
      <c r="AT155" s="200" t="s">
        <v>149</v>
      </c>
      <c r="AU155" s="200" t="s">
        <v>154</v>
      </c>
      <c r="AY155" s="14" t="s">
        <v>147</v>
      </c>
      <c r="BE155" s="201">
        <f>IF(N155="základná",J155,0)</f>
        <v>0</v>
      </c>
      <c r="BF155" s="201">
        <f>IF(N155="znížená",J155,0)</f>
        <v>605.34</v>
      </c>
      <c r="BG155" s="201">
        <f>IF(N155="zákl. prenesená",J155,0)</f>
        <v>0</v>
      </c>
      <c r="BH155" s="201">
        <f>IF(N155="zníž. prenesená",J155,0)</f>
        <v>0</v>
      </c>
      <c r="BI155" s="201">
        <f>IF(N155="nulová",J155,0)</f>
        <v>0</v>
      </c>
      <c r="BJ155" s="14" t="s">
        <v>154</v>
      </c>
      <c r="BK155" s="201">
        <f>ROUND(I155*H155,2)</f>
        <v>605.34</v>
      </c>
      <c r="BL155" s="14" t="s">
        <v>153</v>
      </c>
      <c r="BM155" s="200" t="s">
        <v>262</v>
      </c>
    </row>
    <row r="156" spans="1:65" s="2" customFormat="1" ht="16.5" customHeight="1">
      <c r="A156" s="28"/>
      <c r="B156" s="29"/>
      <c r="C156" s="206" t="s">
        <v>186</v>
      </c>
      <c r="D156" s="206" t="s">
        <v>222</v>
      </c>
      <c r="E156" s="207" t="s">
        <v>475</v>
      </c>
      <c r="F156" s="208" t="s">
        <v>476</v>
      </c>
      <c r="G156" s="209" t="s">
        <v>244</v>
      </c>
      <c r="H156" s="210">
        <v>7</v>
      </c>
      <c r="I156" s="211">
        <v>60.92</v>
      </c>
      <c r="J156" s="211">
        <f>ROUND(I156*H156,2)</f>
        <v>426.44</v>
      </c>
      <c r="K156" s="212"/>
      <c r="L156" s="213"/>
      <c r="M156" s="214" t="s">
        <v>1</v>
      </c>
      <c r="N156" s="215" t="s">
        <v>42</v>
      </c>
      <c r="O156" s="198">
        <v>0</v>
      </c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00" t="s">
        <v>165</v>
      </c>
      <c r="AT156" s="200" t="s">
        <v>222</v>
      </c>
      <c r="AU156" s="200" t="s">
        <v>154</v>
      </c>
      <c r="AY156" s="14" t="s">
        <v>147</v>
      </c>
      <c r="BE156" s="201">
        <f>IF(N156="základná",J156,0)</f>
        <v>0</v>
      </c>
      <c r="BF156" s="201">
        <f>IF(N156="znížená",J156,0)</f>
        <v>426.44</v>
      </c>
      <c r="BG156" s="201">
        <f>IF(N156="zákl. prenesená",J156,0)</f>
        <v>0</v>
      </c>
      <c r="BH156" s="201">
        <f>IF(N156="zníž. prenesená",J156,0)</f>
        <v>0</v>
      </c>
      <c r="BI156" s="201">
        <f>IF(N156="nulová",J156,0)</f>
        <v>0</v>
      </c>
      <c r="BJ156" s="14" t="s">
        <v>154</v>
      </c>
      <c r="BK156" s="201">
        <f>ROUND(I156*H156,2)</f>
        <v>426.44</v>
      </c>
      <c r="BL156" s="14" t="s">
        <v>153</v>
      </c>
      <c r="BM156" s="200" t="s">
        <v>265</v>
      </c>
    </row>
    <row r="157" spans="1:65" s="2" customFormat="1" ht="33" customHeight="1">
      <c r="A157" s="28"/>
      <c r="B157" s="29"/>
      <c r="C157" s="189" t="s">
        <v>266</v>
      </c>
      <c r="D157" s="189" t="s">
        <v>149</v>
      </c>
      <c r="E157" s="190" t="s">
        <v>477</v>
      </c>
      <c r="F157" s="191" t="s">
        <v>478</v>
      </c>
      <c r="G157" s="192" t="s">
        <v>161</v>
      </c>
      <c r="H157" s="193">
        <v>21.38</v>
      </c>
      <c r="I157" s="194">
        <v>62.5</v>
      </c>
      <c r="J157" s="194">
        <f>ROUND(I157*H157,2)</f>
        <v>1336.25</v>
      </c>
      <c r="K157" s="195"/>
      <c r="L157" s="33"/>
      <c r="M157" s="196" t="s">
        <v>1</v>
      </c>
      <c r="N157" s="197" t="s">
        <v>42</v>
      </c>
      <c r="O157" s="198">
        <v>1.246</v>
      </c>
      <c r="P157" s="198">
        <f>O157*H157</f>
        <v>26.639479999999999</v>
      </c>
      <c r="Q157" s="198">
        <v>1.8907799999999999</v>
      </c>
      <c r="R157" s="198">
        <f>Q157*H157</f>
        <v>40.424876399999995</v>
      </c>
      <c r="S157" s="198">
        <v>0</v>
      </c>
      <c r="T157" s="199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0" t="s">
        <v>153</v>
      </c>
      <c r="AT157" s="200" t="s">
        <v>149</v>
      </c>
      <c r="AU157" s="200" t="s">
        <v>154</v>
      </c>
      <c r="AY157" s="14" t="s">
        <v>147</v>
      </c>
      <c r="BE157" s="201">
        <f>IF(N157="základná",J157,0)</f>
        <v>0</v>
      </c>
      <c r="BF157" s="201">
        <f>IF(N157="znížená",J157,0)</f>
        <v>1336.25</v>
      </c>
      <c r="BG157" s="201">
        <f>IF(N157="zákl. prenesená",J157,0)</f>
        <v>0</v>
      </c>
      <c r="BH157" s="201">
        <f>IF(N157="zníž. prenesená",J157,0)</f>
        <v>0</v>
      </c>
      <c r="BI157" s="201">
        <f>IF(N157="nulová",J157,0)</f>
        <v>0</v>
      </c>
      <c r="BJ157" s="14" t="s">
        <v>154</v>
      </c>
      <c r="BK157" s="201">
        <f>ROUND(I157*H157,2)</f>
        <v>1336.25</v>
      </c>
      <c r="BL157" s="14" t="s">
        <v>153</v>
      </c>
      <c r="BM157" s="200" t="s">
        <v>269</v>
      </c>
    </row>
    <row r="158" spans="1:65" s="2" customFormat="1" ht="33" customHeight="1">
      <c r="A158" s="28"/>
      <c r="B158" s="29"/>
      <c r="C158" s="189" t="s">
        <v>190</v>
      </c>
      <c r="D158" s="189" t="s">
        <v>149</v>
      </c>
      <c r="E158" s="190" t="s">
        <v>479</v>
      </c>
      <c r="F158" s="191" t="s">
        <v>480</v>
      </c>
      <c r="G158" s="192" t="s">
        <v>244</v>
      </c>
      <c r="H158" s="193">
        <v>7</v>
      </c>
      <c r="I158" s="194">
        <v>3.74</v>
      </c>
      <c r="J158" s="194">
        <f>ROUND(I158*H158,2)</f>
        <v>26.18</v>
      </c>
      <c r="K158" s="195"/>
      <c r="L158" s="33"/>
      <c r="M158" s="196" t="s">
        <v>1</v>
      </c>
      <c r="N158" s="197" t="s">
        <v>42</v>
      </c>
      <c r="O158" s="198">
        <v>0.10628</v>
      </c>
      <c r="P158" s="198">
        <f>O158*H158</f>
        <v>0.74395999999999995</v>
      </c>
      <c r="Q158" s="198">
        <v>1.65E-3</v>
      </c>
      <c r="R158" s="198">
        <f>Q158*H158</f>
        <v>1.155E-2</v>
      </c>
      <c r="S158" s="198">
        <v>0</v>
      </c>
      <c r="T158" s="19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00" t="s">
        <v>153</v>
      </c>
      <c r="AT158" s="200" t="s">
        <v>149</v>
      </c>
      <c r="AU158" s="200" t="s">
        <v>154</v>
      </c>
      <c r="AY158" s="14" t="s">
        <v>147</v>
      </c>
      <c r="BE158" s="201">
        <f>IF(N158="základná",J158,0)</f>
        <v>0</v>
      </c>
      <c r="BF158" s="201">
        <f>IF(N158="znížená",J158,0)</f>
        <v>26.18</v>
      </c>
      <c r="BG158" s="201">
        <f>IF(N158="zákl. prenesená",J158,0)</f>
        <v>0</v>
      </c>
      <c r="BH158" s="201">
        <f>IF(N158="zníž. prenesená",J158,0)</f>
        <v>0</v>
      </c>
      <c r="BI158" s="201">
        <f>IF(N158="nulová",J158,0)</f>
        <v>0</v>
      </c>
      <c r="BJ158" s="14" t="s">
        <v>154</v>
      </c>
      <c r="BK158" s="201">
        <f>ROUND(I158*H158,2)</f>
        <v>26.18</v>
      </c>
      <c r="BL158" s="14" t="s">
        <v>153</v>
      </c>
      <c r="BM158" s="200" t="s">
        <v>272</v>
      </c>
    </row>
    <row r="159" spans="1:65" s="12" customFormat="1" ht="22.9" customHeight="1">
      <c r="B159" s="174"/>
      <c r="C159" s="175"/>
      <c r="D159" s="176" t="s">
        <v>75</v>
      </c>
      <c r="E159" s="187" t="s">
        <v>166</v>
      </c>
      <c r="F159" s="187" t="s">
        <v>187</v>
      </c>
      <c r="G159" s="175"/>
      <c r="H159" s="175"/>
      <c r="I159" s="175"/>
      <c r="J159" s="188">
        <f>BK159</f>
        <v>105.76</v>
      </c>
      <c r="K159" s="175"/>
      <c r="L159" s="179"/>
      <c r="M159" s="180"/>
      <c r="N159" s="181"/>
      <c r="O159" s="181"/>
      <c r="P159" s="182">
        <f>P160</f>
        <v>0.63419999999999999</v>
      </c>
      <c r="Q159" s="181"/>
      <c r="R159" s="182">
        <f>R160</f>
        <v>0.95932200000000001</v>
      </c>
      <c r="S159" s="181"/>
      <c r="T159" s="183">
        <f>T160</f>
        <v>0</v>
      </c>
      <c r="AR159" s="184" t="s">
        <v>84</v>
      </c>
      <c r="AT159" s="185" t="s">
        <v>75</v>
      </c>
      <c r="AU159" s="185" t="s">
        <v>84</v>
      </c>
      <c r="AY159" s="184" t="s">
        <v>147</v>
      </c>
      <c r="BK159" s="186">
        <f>BK160</f>
        <v>105.76</v>
      </c>
    </row>
    <row r="160" spans="1:65" s="2" customFormat="1" ht="21.75" customHeight="1">
      <c r="A160" s="28"/>
      <c r="B160" s="29"/>
      <c r="C160" s="189" t="s">
        <v>273</v>
      </c>
      <c r="D160" s="189" t="s">
        <v>149</v>
      </c>
      <c r="E160" s="190" t="s">
        <v>481</v>
      </c>
      <c r="F160" s="191" t="s">
        <v>482</v>
      </c>
      <c r="G160" s="192" t="s">
        <v>157</v>
      </c>
      <c r="H160" s="193">
        <v>4.2</v>
      </c>
      <c r="I160" s="194">
        <v>25.18</v>
      </c>
      <c r="J160" s="194">
        <f>ROUND(I160*H160,2)</f>
        <v>105.76</v>
      </c>
      <c r="K160" s="195"/>
      <c r="L160" s="33"/>
      <c r="M160" s="196" t="s">
        <v>1</v>
      </c>
      <c r="N160" s="197" t="s">
        <v>42</v>
      </c>
      <c r="O160" s="198">
        <v>0.151</v>
      </c>
      <c r="P160" s="198">
        <f>O160*H160</f>
        <v>0.63419999999999999</v>
      </c>
      <c r="Q160" s="198">
        <v>0.22841</v>
      </c>
      <c r="R160" s="198">
        <f>Q160*H160</f>
        <v>0.95932200000000001</v>
      </c>
      <c r="S160" s="198">
        <v>0</v>
      </c>
      <c r="T160" s="199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00" t="s">
        <v>153</v>
      </c>
      <c r="AT160" s="200" t="s">
        <v>149</v>
      </c>
      <c r="AU160" s="200" t="s">
        <v>154</v>
      </c>
      <c r="AY160" s="14" t="s">
        <v>147</v>
      </c>
      <c r="BE160" s="201">
        <f>IF(N160="základná",J160,0)</f>
        <v>0</v>
      </c>
      <c r="BF160" s="201">
        <f>IF(N160="znížená",J160,0)</f>
        <v>105.76</v>
      </c>
      <c r="BG160" s="201">
        <f>IF(N160="zákl. prenesená",J160,0)</f>
        <v>0</v>
      </c>
      <c r="BH160" s="201">
        <f>IF(N160="zníž. prenesená",J160,0)</f>
        <v>0</v>
      </c>
      <c r="BI160" s="201">
        <f>IF(N160="nulová",J160,0)</f>
        <v>0</v>
      </c>
      <c r="BJ160" s="14" t="s">
        <v>154</v>
      </c>
      <c r="BK160" s="201">
        <f>ROUND(I160*H160,2)</f>
        <v>105.76</v>
      </c>
      <c r="BL160" s="14" t="s">
        <v>153</v>
      </c>
      <c r="BM160" s="200" t="s">
        <v>276</v>
      </c>
    </row>
    <row r="161" spans="1:65" s="12" customFormat="1" ht="22.9" customHeight="1">
      <c r="B161" s="174"/>
      <c r="C161" s="175"/>
      <c r="D161" s="176" t="s">
        <v>75</v>
      </c>
      <c r="E161" s="187" t="s">
        <v>165</v>
      </c>
      <c r="F161" s="187" t="s">
        <v>483</v>
      </c>
      <c r="G161" s="175"/>
      <c r="H161" s="175"/>
      <c r="I161" s="175"/>
      <c r="J161" s="188">
        <f>BK161</f>
        <v>14431.88</v>
      </c>
      <c r="K161" s="175"/>
      <c r="L161" s="179"/>
      <c r="M161" s="180"/>
      <c r="N161" s="181"/>
      <c r="O161" s="181"/>
      <c r="P161" s="182">
        <f>SUM(P162:P176)</f>
        <v>85.444750000000013</v>
      </c>
      <c r="Q161" s="181"/>
      <c r="R161" s="182">
        <f>SUM(R162:R176)</f>
        <v>24.073340000000002</v>
      </c>
      <c r="S161" s="181"/>
      <c r="T161" s="183">
        <f>SUM(T162:T176)</f>
        <v>0</v>
      </c>
      <c r="AR161" s="184" t="s">
        <v>84</v>
      </c>
      <c r="AT161" s="185" t="s">
        <v>75</v>
      </c>
      <c r="AU161" s="185" t="s">
        <v>84</v>
      </c>
      <c r="AY161" s="184" t="s">
        <v>147</v>
      </c>
      <c r="BK161" s="186">
        <f>SUM(BK162:BK176)</f>
        <v>14431.88</v>
      </c>
    </row>
    <row r="162" spans="1:65" s="2" customFormat="1" ht="24.2" customHeight="1">
      <c r="A162" s="28"/>
      <c r="B162" s="29"/>
      <c r="C162" s="189" t="s">
        <v>196</v>
      </c>
      <c r="D162" s="189" t="s">
        <v>149</v>
      </c>
      <c r="E162" s="190" t="s">
        <v>484</v>
      </c>
      <c r="F162" s="191" t="s">
        <v>485</v>
      </c>
      <c r="G162" s="192" t="s">
        <v>279</v>
      </c>
      <c r="H162" s="193">
        <v>28</v>
      </c>
      <c r="I162" s="194">
        <v>0.77</v>
      </c>
      <c r="J162" s="194">
        <f t="shared" ref="J162:J176" si="10">ROUND(I162*H162,2)</f>
        <v>21.56</v>
      </c>
      <c r="K162" s="195"/>
      <c r="L162" s="33"/>
      <c r="M162" s="196" t="s">
        <v>1</v>
      </c>
      <c r="N162" s="197" t="s">
        <v>42</v>
      </c>
      <c r="O162" s="198">
        <v>0</v>
      </c>
      <c r="P162" s="198">
        <f t="shared" ref="P162:P176" si="11">O162*H162</f>
        <v>0</v>
      </c>
      <c r="Q162" s="198">
        <v>0</v>
      </c>
      <c r="R162" s="198">
        <f t="shared" ref="R162:R176" si="12">Q162*H162</f>
        <v>0</v>
      </c>
      <c r="S162" s="198">
        <v>0</v>
      </c>
      <c r="T162" s="199">
        <f t="shared" ref="T162:T176" si="13"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00" t="s">
        <v>153</v>
      </c>
      <c r="AT162" s="200" t="s">
        <v>149</v>
      </c>
      <c r="AU162" s="200" t="s">
        <v>154</v>
      </c>
      <c r="AY162" s="14" t="s">
        <v>147</v>
      </c>
      <c r="BE162" s="201">
        <f t="shared" ref="BE162:BE176" si="14">IF(N162="základná",J162,0)</f>
        <v>0</v>
      </c>
      <c r="BF162" s="201">
        <f t="shared" ref="BF162:BF176" si="15">IF(N162="znížená",J162,0)</f>
        <v>21.56</v>
      </c>
      <c r="BG162" s="201">
        <f t="shared" ref="BG162:BG176" si="16">IF(N162="zákl. prenesená",J162,0)</f>
        <v>0</v>
      </c>
      <c r="BH162" s="201">
        <f t="shared" ref="BH162:BH176" si="17">IF(N162="zníž. prenesená",J162,0)</f>
        <v>0</v>
      </c>
      <c r="BI162" s="201">
        <f t="shared" ref="BI162:BI176" si="18">IF(N162="nulová",J162,0)</f>
        <v>0</v>
      </c>
      <c r="BJ162" s="14" t="s">
        <v>154</v>
      </c>
      <c r="BK162" s="201">
        <f t="shared" ref="BK162:BK176" si="19">ROUND(I162*H162,2)</f>
        <v>21.56</v>
      </c>
      <c r="BL162" s="14" t="s">
        <v>153</v>
      </c>
      <c r="BM162" s="200" t="s">
        <v>280</v>
      </c>
    </row>
    <row r="163" spans="1:65" s="2" customFormat="1" ht="24.2" customHeight="1">
      <c r="A163" s="28"/>
      <c r="B163" s="29"/>
      <c r="C163" s="206" t="s">
        <v>281</v>
      </c>
      <c r="D163" s="206" t="s">
        <v>222</v>
      </c>
      <c r="E163" s="207" t="s">
        <v>486</v>
      </c>
      <c r="F163" s="208" t="s">
        <v>487</v>
      </c>
      <c r="G163" s="209" t="s">
        <v>279</v>
      </c>
      <c r="H163" s="210">
        <v>28</v>
      </c>
      <c r="I163" s="211">
        <v>2.52</v>
      </c>
      <c r="J163" s="211">
        <f t="shared" si="10"/>
        <v>70.56</v>
      </c>
      <c r="K163" s="212"/>
      <c r="L163" s="213"/>
      <c r="M163" s="214" t="s">
        <v>1</v>
      </c>
      <c r="N163" s="215" t="s">
        <v>42</v>
      </c>
      <c r="O163" s="198">
        <v>0</v>
      </c>
      <c r="P163" s="198">
        <f t="shared" si="11"/>
        <v>0</v>
      </c>
      <c r="Q163" s="198">
        <v>2.7E-4</v>
      </c>
      <c r="R163" s="198">
        <f t="shared" si="12"/>
        <v>7.5599999999999999E-3</v>
      </c>
      <c r="S163" s="198">
        <v>0</v>
      </c>
      <c r="T163" s="199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0" t="s">
        <v>165</v>
      </c>
      <c r="AT163" s="200" t="s">
        <v>222</v>
      </c>
      <c r="AU163" s="200" t="s">
        <v>154</v>
      </c>
      <c r="AY163" s="14" t="s">
        <v>147</v>
      </c>
      <c r="BE163" s="201">
        <f t="shared" si="14"/>
        <v>0</v>
      </c>
      <c r="BF163" s="201">
        <f t="shared" si="15"/>
        <v>70.56</v>
      </c>
      <c r="BG163" s="201">
        <f t="shared" si="16"/>
        <v>0</v>
      </c>
      <c r="BH163" s="201">
        <f t="shared" si="17"/>
        <v>0</v>
      </c>
      <c r="BI163" s="201">
        <f t="shared" si="18"/>
        <v>0</v>
      </c>
      <c r="BJ163" s="14" t="s">
        <v>154</v>
      </c>
      <c r="BK163" s="201">
        <f t="shared" si="19"/>
        <v>70.56</v>
      </c>
      <c r="BL163" s="14" t="s">
        <v>153</v>
      </c>
      <c r="BM163" s="200" t="s">
        <v>284</v>
      </c>
    </row>
    <row r="164" spans="1:65" s="2" customFormat="1" ht="24.2" customHeight="1">
      <c r="A164" s="28"/>
      <c r="B164" s="29"/>
      <c r="C164" s="189" t="s">
        <v>201</v>
      </c>
      <c r="D164" s="189" t="s">
        <v>149</v>
      </c>
      <c r="E164" s="190" t="s">
        <v>488</v>
      </c>
      <c r="F164" s="191" t="s">
        <v>489</v>
      </c>
      <c r="G164" s="192" t="s">
        <v>279</v>
      </c>
      <c r="H164" s="193">
        <v>143</v>
      </c>
      <c r="I164" s="194">
        <v>8.9</v>
      </c>
      <c r="J164" s="194">
        <f t="shared" si="10"/>
        <v>1272.7</v>
      </c>
      <c r="K164" s="195"/>
      <c r="L164" s="33"/>
      <c r="M164" s="196" t="s">
        <v>1</v>
      </c>
      <c r="N164" s="197" t="s">
        <v>42</v>
      </c>
      <c r="O164" s="198">
        <v>0</v>
      </c>
      <c r="P164" s="198">
        <f t="shared" si="11"/>
        <v>0</v>
      </c>
      <c r="Q164" s="198">
        <v>0</v>
      </c>
      <c r="R164" s="198">
        <f t="shared" si="12"/>
        <v>0</v>
      </c>
      <c r="S164" s="198">
        <v>0</v>
      </c>
      <c r="T164" s="199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00" t="s">
        <v>153</v>
      </c>
      <c r="AT164" s="200" t="s">
        <v>149</v>
      </c>
      <c r="AU164" s="200" t="s">
        <v>154</v>
      </c>
      <c r="AY164" s="14" t="s">
        <v>147</v>
      </c>
      <c r="BE164" s="201">
        <f t="shared" si="14"/>
        <v>0</v>
      </c>
      <c r="BF164" s="201">
        <f t="shared" si="15"/>
        <v>1272.7</v>
      </c>
      <c r="BG164" s="201">
        <f t="shared" si="16"/>
        <v>0</v>
      </c>
      <c r="BH164" s="201">
        <f t="shared" si="17"/>
        <v>0</v>
      </c>
      <c r="BI164" s="201">
        <f t="shared" si="18"/>
        <v>0</v>
      </c>
      <c r="BJ164" s="14" t="s">
        <v>154</v>
      </c>
      <c r="BK164" s="201">
        <f t="shared" si="19"/>
        <v>1272.7</v>
      </c>
      <c r="BL164" s="14" t="s">
        <v>153</v>
      </c>
      <c r="BM164" s="200" t="s">
        <v>287</v>
      </c>
    </row>
    <row r="165" spans="1:65" s="2" customFormat="1" ht="24.2" customHeight="1">
      <c r="A165" s="28"/>
      <c r="B165" s="29"/>
      <c r="C165" s="206" t="s">
        <v>346</v>
      </c>
      <c r="D165" s="206" t="s">
        <v>222</v>
      </c>
      <c r="E165" s="207" t="s">
        <v>490</v>
      </c>
      <c r="F165" s="208" t="s">
        <v>491</v>
      </c>
      <c r="G165" s="209" t="s">
        <v>279</v>
      </c>
      <c r="H165" s="210">
        <v>143</v>
      </c>
      <c r="I165" s="211">
        <v>5.89</v>
      </c>
      <c r="J165" s="211">
        <f t="shared" si="10"/>
        <v>842.27</v>
      </c>
      <c r="K165" s="212"/>
      <c r="L165" s="213"/>
      <c r="M165" s="214" t="s">
        <v>1</v>
      </c>
      <c r="N165" s="215" t="s">
        <v>42</v>
      </c>
      <c r="O165" s="198">
        <v>0</v>
      </c>
      <c r="P165" s="198">
        <f t="shared" si="11"/>
        <v>0</v>
      </c>
      <c r="Q165" s="198">
        <v>0</v>
      </c>
      <c r="R165" s="198">
        <f t="shared" si="12"/>
        <v>0</v>
      </c>
      <c r="S165" s="198">
        <v>0</v>
      </c>
      <c r="T165" s="199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0" t="s">
        <v>165</v>
      </c>
      <c r="AT165" s="200" t="s">
        <v>222</v>
      </c>
      <c r="AU165" s="200" t="s">
        <v>154</v>
      </c>
      <c r="AY165" s="14" t="s">
        <v>147</v>
      </c>
      <c r="BE165" s="201">
        <f t="shared" si="14"/>
        <v>0</v>
      </c>
      <c r="BF165" s="201">
        <f t="shared" si="15"/>
        <v>842.27</v>
      </c>
      <c r="BG165" s="201">
        <f t="shared" si="16"/>
        <v>0</v>
      </c>
      <c r="BH165" s="201">
        <f t="shared" si="17"/>
        <v>0</v>
      </c>
      <c r="BI165" s="201">
        <f t="shared" si="18"/>
        <v>0</v>
      </c>
      <c r="BJ165" s="14" t="s">
        <v>154</v>
      </c>
      <c r="BK165" s="201">
        <f t="shared" si="19"/>
        <v>842.27</v>
      </c>
      <c r="BL165" s="14" t="s">
        <v>153</v>
      </c>
      <c r="BM165" s="200" t="s">
        <v>349</v>
      </c>
    </row>
    <row r="166" spans="1:65" s="2" customFormat="1" ht="24.2" customHeight="1">
      <c r="A166" s="28"/>
      <c r="B166" s="29"/>
      <c r="C166" s="189" t="s">
        <v>207</v>
      </c>
      <c r="D166" s="189" t="s">
        <v>149</v>
      </c>
      <c r="E166" s="190" t="s">
        <v>492</v>
      </c>
      <c r="F166" s="191" t="s">
        <v>493</v>
      </c>
      <c r="G166" s="192" t="s">
        <v>244</v>
      </c>
      <c r="H166" s="193">
        <v>25</v>
      </c>
      <c r="I166" s="194">
        <v>1.91</v>
      </c>
      <c r="J166" s="194">
        <f t="shared" si="10"/>
        <v>47.75</v>
      </c>
      <c r="K166" s="195"/>
      <c r="L166" s="33"/>
      <c r="M166" s="196" t="s">
        <v>1</v>
      </c>
      <c r="N166" s="197" t="s">
        <v>42</v>
      </c>
      <c r="O166" s="198">
        <v>0.215</v>
      </c>
      <c r="P166" s="198">
        <f t="shared" si="11"/>
        <v>5.375</v>
      </c>
      <c r="Q166" s="198">
        <v>5.0000000000000002E-5</v>
      </c>
      <c r="R166" s="198">
        <f t="shared" si="12"/>
        <v>1.25E-3</v>
      </c>
      <c r="S166" s="198">
        <v>0</v>
      </c>
      <c r="T166" s="199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00" t="s">
        <v>153</v>
      </c>
      <c r="AT166" s="200" t="s">
        <v>149</v>
      </c>
      <c r="AU166" s="200" t="s">
        <v>154</v>
      </c>
      <c r="AY166" s="14" t="s">
        <v>147</v>
      </c>
      <c r="BE166" s="201">
        <f t="shared" si="14"/>
        <v>0</v>
      </c>
      <c r="BF166" s="201">
        <f t="shared" si="15"/>
        <v>47.75</v>
      </c>
      <c r="BG166" s="201">
        <f t="shared" si="16"/>
        <v>0</v>
      </c>
      <c r="BH166" s="201">
        <f t="shared" si="17"/>
        <v>0</v>
      </c>
      <c r="BI166" s="201">
        <f t="shared" si="18"/>
        <v>0</v>
      </c>
      <c r="BJ166" s="14" t="s">
        <v>154</v>
      </c>
      <c r="BK166" s="201">
        <f t="shared" si="19"/>
        <v>47.75</v>
      </c>
      <c r="BL166" s="14" t="s">
        <v>153</v>
      </c>
      <c r="BM166" s="200" t="s">
        <v>413</v>
      </c>
    </row>
    <row r="167" spans="1:65" s="2" customFormat="1" ht="33" customHeight="1">
      <c r="A167" s="28"/>
      <c r="B167" s="29"/>
      <c r="C167" s="206" t="s">
        <v>414</v>
      </c>
      <c r="D167" s="206" t="s">
        <v>222</v>
      </c>
      <c r="E167" s="207" t="s">
        <v>494</v>
      </c>
      <c r="F167" s="208" t="s">
        <v>495</v>
      </c>
      <c r="G167" s="209" t="s">
        <v>244</v>
      </c>
      <c r="H167" s="210">
        <v>12</v>
      </c>
      <c r="I167" s="211">
        <v>14.9</v>
      </c>
      <c r="J167" s="211">
        <f t="shared" si="10"/>
        <v>178.8</v>
      </c>
      <c r="K167" s="212"/>
      <c r="L167" s="213"/>
      <c r="M167" s="214" t="s">
        <v>1</v>
      </c>
      <c r="N167" s="215" t="s">
        <v>42</v>
      </c>
      <c r="O167" s="198">
        <v>0</v>
      </c>
      <c r="P167" s="198">
        <f t="shared" si="11"/>
        <v>0</v>
      </c>
      <c r="Q167" s="198">
        <v>1.8000000000000001E-4</v>
      </c>
      <c r="R167" s="198">
        <f t="shared" si="12"/>
        <v>2.16E-3</v>
      </c>
      <c r="S167" s="198">
        <v>0</v>
      </c>
      <c r="T167" s="199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00" t="s">
        <v>165</v>
      </c>
      <c r="AT167" s="200" t="s">
        <v>222</v>
      </c>
      <c r="AU167" s="200" t="s">
        <v>154</v>
      </c>
      <c r="AY167" s="14" t="s">
        <v>147</v>
      </c>
      <c r="BE167" s="201">
        <f t="shared" si="14"/>
        <v>0</v>
      </c>
      <c r="BF167" s="201">
        <f t="shared" si="15"/>
        <v>178.8</v>
      </c>
      <c r="BG167" s="201">
        <f t="shared" si="16"/>
        <v>0</v>
      </c>
      <c r="BH167" s="201">
        <f t="shared" si="17"/>
        <v>0</v>
      </c>
      <c r="BI167" s="201">
        <f t="shared" si="18"/>
        <v>0</v>
      </c>
      <c r="BJ167" s="14" t="s">
        <v>154</v>
      </c>
      <c r="BK167" s="201">
        <f t="shared" si="19"/>
        <v>178.8</v>
      </c>
      <c r="BL167" s="14" t="s">
        <v>153</v>
      </c>
      <c r="BM167" s="200" t="s">
        <v>417</v>
      </c>
    </row>
    <row r="168" spans="1:65" s="2" customFormat="1" ht="24.2" customHeight="1">
      <c r="A168" s="28"/>
      <c r="B168" s="29"/>
      <c r="C168" s="189" t="s">
        <v>245</v>
      </c>
      <c r="D168" s="189" t="s">
        <v>149</v>
      </c>
      <c r="E168" s="190" t="s">
        <v>496</v>
      </c>
      <c r="F168" s="191" t="s">
        <v>497</v>
      </c>
      <c r="G168" s="192" t="s">
        <v>279</v>
      </c>
      <c r="H168" s="193">
        <v>171</v>
      </c>
      <c r="I168" s="194">
        <v>4.8600000000000003</v>
      </c>
      <c r="J168" s="194">
        <f t="shared" si="10"/>
        <v>831.06</v>
      </c>
      <c r="K168" s="195"/>
      <c r="L168" s="33"/>
      <c r="M168" s="196" t="s">
        <v>1</v>
      </c>
      <c r="N168" s="197" t="s">
        <v>42</v>
      </c>
      <c r="O168" s="198">
        <v>0.19</v>
      </c>
      <c r="P168" s="198">
        <f t="shared" si="11"/>
        <v>32.49</v>
      </c>
      <c r="Q168" s="198">
        <v>0</v>
      </c>
      <c r="R168" s="198">
        <f t="shared" si="12"/>
        <v>0</v>
      </c>
      <c r="S168" s="198">
        <v>0</v>
      </c>
      <c r="T168" s="199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00" t="s">
        <v>153</v>
      </c>
      <c r="AT168" s="200" t="s">
        <v>149</v>
      </c>
      <c r="AU168" s="200" t="s">
        <v>154</v>
      </c>
      <c r="AY168" s="14" t="s">
        <v>147</v>
      </c>
      <c r="BE168" s="201">
        <f t="shared" si="14"/>
        <v>0</v>
      </c>
      <c r="BF168" s="201">
        <f t="shared" si="15"/>
        <v>831.06</v>
      </c>
      <c r="BG168" s="201">
        <f t="shared" si="16"/>
        <v>0</v>
      </c>
      <c r="BH168" s="201">
        <f t="shared" si="17"/>
        <v>0</v>
      </c>
      <c r="BI168" s="201">
        <f t="shared" si="18"/>
        <v>0</v>
      </c>
      <c r="BJ168" s="14" t="s">
        <v>154</v>
      </c>
      <c r="BK168" s="201">
        <f t="shared" si="19"/>
        <v>831.06</v>
      </c>
      <c r="BL168" s="14" t="s">
        <v>153</v>
      </c>
      <c r="BM168" s="200" t="s">
        <v>420</v>
      </c>
    </row>
    <row r="169" spans="1:65" s="2" customFormat="1" ht="24.2" customHeight="1">
      <c r="A169" s="28"/>
      <c r="B169" s="29"/>
      <c r="C169" s="189" t="s">
        <v>421</v>
      </c>
      <c r="D169" s="189" t="s">
        <v>149</v>
      </c>
      <c r="E169" s="190" t="s">
        <v>498</v>
      </c>
      <c r="F169" s="191" t="s">
        <v>499</v>
      </c>
      <c r="G169" s="192" t="s">
        <v>279</v>
      </c>
      <c r="H169" s="193">
        <v>171</v>
      </c>
      <c r="I169" s="194">
        <v>1.06</v>
      </c>
      <c r="J169" s="194">
        <f t="shared" si="10"/>
        <v>181.26</v>
      </c>
      <c r="K169" s="195"/>
      <c r="L169" s="33"/>
      <c r="M169" s="196" t="s">
        <v>1</v>
      </c>
      <c r="N169" s="197" t="s">
        <v>42</v>
      </c>
      <c r="O169" s="198">
        <v>4.1000000000000002E-2</v>
      </c>
      <c r="P169" s="198">
        <f t="shared" si="11"/>
        <v>7.0110000000000001</v>
      </c>
      <c r="Q169" s="198">
        <v>0</v>
      </c>
      <c r="R169" s="198">
        <f t="shared" si="12"/>
        <v>0</v>
      </c>
      <c r="S169" s="198">
        <v>0</v>
      </c>
      <c r="T169" s="199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00" t="s">
        <v>153</v>
      </c>
      <c r="AT169" s="200" t="s">
        <v>149</v>
      </c>
      <c r="AU169" s="200" t="s">
        <v>154</v>
      </c>
      <c r="AY169" s="14" t="s">
        <v>147</v>
      </c>
      <c r="BE169" s="201">
        <f t="shared" si="14"/>
        <v>0</v>
      </c>
      <c r="BF169" s="201">
        <f t="shared" si="15"/>
        <v>181.26</v>
      </c>
      <c r="BG169" s="201">
        <f t="shared" si="16"/>
        <v>0</v>
      </c>
      <c r="BH169" s="201">
        <f t="shared" si="17"/>
        <v>0</v>
      </c>
      <c r="BI169" s="201">
        <f t="shared" si="18"/>
        <v>0</v>
      </c>
      <c r="BJ169" s="14" t="s">
        <v>154</v>
      </c>
      <c r="BK169" s="201">
        <f t="shared" si="19"/>
        <v>181.26</v>
      </c>
      <c r="BL169" s="14" t="s">
        <v>153</v>
      </c>
      <c r="BM169" s="200" t="s">
        <v>424</v>
      </c>
    </row>
    <row r="170" spans="1:65" s="2" customFormat="1" ht="24.2" customHeight="1">
      <c r="A170" s="28"/>
      <c r="B170" s="29"/>
      <c r="C170" s="189" t="s">
        <v>249</v>
      </c>
      <c r="D170" s="189" t="s">
        <v>149</v>
      </c>
      <c r="E170" s="190" t="s">
        <v>500</v>
      </c>
      <c r="F170" s="191" t="s">
        <v>501</v>
      </c>
      <c r="G170" s="192" t="s">
        <v>244</v>
      </c>
      <c r="H170" s="193">
        <v>3</v>
      </c>
      <c r="I170" s="194">
        <v>297.77999999999997</v>
      </c>
      <c r="J170" s="194">
        <f t="shared" si="10"/>
        <v>893.34</v>
      </c>
      <c r="K170" s="195"/>
      <c r="L170" s="33"/>
      <c r="M170" s="196" t="s">
        <v>1</v>
      </c>
      <c r="N170" s="197" t="s">
        <v>42</v>
      </c>
      <c r="O170" s="198">
        <v>9.58</v>
      </c>
      <c r="P170" s="198">
        <f t="shared" si="11"/>
        <v>28.740000000000002</v>
      </c>
      <c r="Q170" s="198">
        <v>1.583E-2</v>
      </c>
      <c r="R170" s="198">
        <f t="shared" si="12"/>
        <v>4.7490000000000004E-2</v>
      </c>
      <c r="S170" s="198">
        <v>0</v>
      </c>
      <c r="T170" s="199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00" t="s">
        <v>153</v>
      </c>
      <c r="AT170" s="200" t="s">
        <v>149</v>
      </c>
      <c r="AU170" s="200" t="s">
        <v>154</v>
      </c>
      <c r="AY170" s="14" t="s">
        <v>147</v>
      </c>
      <c r="BE170" s="201">
        <f t="shared" si="14"/>
        <v>0</v>
      </c>
      <c r="BF170" s="201">
        <f t="shared" si="15"/>
        <v>893.34</v>
      </c>
      <c r="BG170" s="201">
        <f t="shared" si="16"/>
        <v>0</v>
      </c>
      <c r="BH170" s="201">
        <f t="shared" si="17"/>
        <v>0</v>
      </c>
      <c r="BI170" s="201">
        <f t="shared" si="18"/>
        <v>0</v>
      </c>
      <c r="BJ170" s="14" t="s">
        <v>154</v>
      </c>
      <c r="BK170" s="201">
        <f t="shared" si="19"/>
        <v>893.34</v>
      </c>
      <c r="BL170" s="14" t="s">
        <v>153</v>
      </c>
      <c r="BM170" s="200" t="s">
        <v>427</v>
      </c>
    </row>
    <row r="171" spans="1:65" s="2" customFormat="1" ht="33" customHeight="1">
      <c r="A171" s="28"/>
      <c r="B171" s="29"/>
      <c r="C171" s="189" t="s">
        <v>428</v>
      </c>
      <c r="D171" s="189" t="s">
        <v>149</v>
      </c>
      <c r="E171" s="190" t="s">
        <v>502</v>
      </c>
      <c r="F171" s="191" t="s">
        <v>503</v>
      </c>
      <c r="G171" s="192" t="s">
        <v>244</v>
      </c>
      <c r="H171" s="193">
        <v>1</v>
      </c>
      <c r="I171" s="194">
        <v>188</v>
      </c>
      <c r="J171" s="194">
        <f t="shared" si="10"/>
        <v>188</v>
      </c>
      <c r="K171" s="195"/>
      <c r="L171" s="33"/>
      <c r="M171" s="196" t="s">
        <v>1</v>
      </c>
      <c r="N171" s="197" t="s">
        <v>42</v>
      </c>
      <c r="O171" s="198">
        <v>4.7937500000000002</v>
      </c>
      <c r="P171" s="198">
        <f t="shared" si="11"/>
        <v>4.7937500000000002</v>
      </c>
      <c r="Q171" s="198">
        <v>0</v>
      </c>
      <c r="R171" s="198">
        <f t="shared" si="12"/>
        <v>0</v>
      </c>
      <c r="S171" s="198">
        <v>0</v>
      </c>
      <c r="T171" s="199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00" t="s">
        <v>153</v>
      </c>
      <c r="AT171" s="200" t="s">
        <v>149</v>
      </c>
      <c r="AU171" s="200" t="s">
        <v>154</v>
      </c>
      <c r="AY171" s="14" t="s">
        <v>147</v>
      </c>
      <c r="BE171" s="201">
        <f t="shared" si="14"/>
        <v>0</v>
      </c>
      <c r="BF171" s="201">
        <f t="shared" si="15"/>
        <v>188</v>
      </c>
      <c r="BG171" s="201">
        <f t="shared" si="16"/>
        <v>0</v>
      </c>
      <c r="BH171" s="201">
        <f t="shared" si="17"/>
        <v>0</v>
      </c>
      <c r="BI171" s="201">
        <f t="shared" si="18"/>
        <v>0</v>
      </c>
      <c r="BJ171" s="14" t="s">
        <v>154</v>
      </c>
      <c r="BK171" s="201">
        <f t="shared" si="19"/>
        <v>188</v>
      </c>
      <c r="BL171" s="14" t="s">
        <v>153</v>
      </c>
      <c r="BM171" s="200" t="s">
        <v>432</v>
      </c>
    </row>
    <row r="172" spans="1:65" s="2" customFormat="1" ht="21.75" customHeight="1">
      <c r="A172" s="28"/>
      <c r="B172" s="29"/>
      <c r="C172" s="206" t="s">
        <v>252</v>
      </c>
      <c r="D172" s="206" t="s">
        <v>222</v>
      </c>
      <c r="E172" s="207" t="s">
        <v>504</v>
      </c>
      <c r="F172" s="208" t="s">
        <v>505</v>
      </c>
      <c r="G172" s="209" t="s">
        <v>244</v>
      </c>
      <c r="H172" s="210">
        <v>1</v>
      </c>
      <c r="I172" s="211">
        <v>7576.25</v>
      </c>
      <c r="J172" s="211">
        <f t="shared" si="10"/>
        <v>7576.25</v>
      </c>
      <c r="K172" s="212"/>
      <c r="L172" s="213"/>
      <c r="M172" s="214" t="s">
        <v>1</v>
      </c>
      <c r="N172" s="215" t="s">
        <v>42</v>
      </c>
      <c r="O172" s="198">
        <v>0</v>
      </c>
      <c r="P172" s="198">
        <f t="shared" si="11"/>
        <v>0</v>
      </c>
      <c r="Q172" s="198">
        <v>24</v>
      </c>
      <c r="R172" s="198">
        <f t="shared" si="12"/>
        <v>24</v>
      </c>
      <c r="S172" s="198">
        <v>0</v>
      </c>
      <c r="T172" s="199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00" t="s">
        <v>165</v>
      </c>
      <c r="AT172" s="200" t="s">
        <v>222</v>
      </c>
      <c r="AU172" s="200" t="s">
        <v>154</v>
      </c>
      <c r="AY172" s="14" t="s">
        <v>147</v>
      </c>
      <c r="BE172" s="201">
        <f t="shared" si="14"/>
        <v>0</v>
      </c>
      <c r="BF172" s="201">
        <f t="shared" si="15"/>
        <v>7576.25</v>
      </c>
      <c r="BG172" s="201">
        <f t="shared" si="16"/>
        <v>0</v>
      </c>
      <c r="BH172" s="201">
        <f t="shared" si="17"/>
        <v>0</v>
      </c>
      <c r="BI172" s="201">
        <f t="shared" si="18"/>
        <v>0</v>
      </c>
      <c r="BJ172" s="14" t="s">
        <v>154</v>
      </c>
      <c r="BK172" s="201">
        <f t="shared" si="19"/>
        <v>7576.25</v>
      </c>
      <c r="BL172" s="14" t="s">
        <v>153</v>
      </c>
      <c r="BM172" s="200" t="s">
        <v>506</v>
      </c>
    </row>
    <row r="173" spans="1:65" s="2" customFormat="1" ht="33" customHeight="1">
      <c r="A173" s="28"/>
      <c r="B173" s="29"/>
      <c r="C173" s="189" t="s">
        <v>507</v>
      </c>
      <c r="D173" s="189" t="s">
        <v>149</v>
      </c>
      <c r="E173" s="190" t="s">
        <v>508</v>
      </c>
      <c r="F173" s="191" t="s">
        <v>509</v>
      </c>
      <c r="G173" s="192" t="s">
        <v>244</v>
      </c>
      <c r="H173" s="193">
        <v>5</v>
      </c>
      <c r="I173" s="194">
        <v>12.06</v>
      </c>
      <c r="J173" s="194">
        <f t="shared" si="10"/>
        <v>60.3</v>
      </c>
      <c r="K173" s="195"/>
      <c r="L173" s="33"/>
      <c r="M173" s="196" t="s">
        <v>1</v>
      </c>
      <c r="N173" s="197" t="s">
        <v>42</v>
      </c>
      <c r="O173" s="198">
        <v>0.38100000000000001</v>
      </c>
      <c r="P173" s="198">
        <f t="shared" si="11"/>
        <v>1.905</v>
      </c>
      <c r="Q173" s="198">
        <v>2.4000000000000001E-4</v>
      </c>
      <c r="R173" s="198">
        <f t="shared" si="12"/>
        <v>1.2000000000000001E-3</v>
      </c>
      <c r="S173" s="198">
        <v>0</v>
      </c>
      <c r="T173" s="199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00" t="s">
        <v>153</v>
      </c>
      <c r="AT173" s="200" t="s">
        <v>149</v>
      </c>
      <c r="AU173" s="200" t="s">
        <v>154</v>
      </c>
      <c r="AY173" s="14" t="s">
        <v>147</v>
      </c>
      <c r="BE173" s="201">
        <f t="shared" si="14"/>
        <v>0</v>
      </c>
      <c r="BF173" s="201">
        <f t="shared" si="15"/>
        <v>60.3</v>
      </c>
      <c r="BG173" s="201">
        <f t="shared" si="16"/>
        <v>0</v>
      </c>
      <c r="BH173" s="201">
        <f t="shared" si="17"/>
        <v>0</v>
      </c>
      <c r="BI173" s="201">
        <f t="shared" si="18"/>
        <v>0</v>
      </c>
      <c r="BJ173" s="14" t="s">
        <v>154</v>
      </c>
      <c r="BK173" s="201">
        <f t="shared" si="19"/>
        <v>60.3</v>
      </c>
      <c r="BL173" s="14" t="s">
        <v>153</v>
      </c>
      <c r="BM173" s="200" t="s">
        <v>510</v>
      </c>
    </row>
    <row r="174" spans="1:65" s="2" customFormat="1" ht="16.5" customHeight="1">
      <c r="A174" s="28"/>
      <c r="B174" s="29"/>
      <c r="C174" s="206" t="s">
        <v>256</v>
      </c>
      <c r="D174" s="206" t="s">
        <v>222</v>
      </c>
      <c r="E174" s="207" t="s">
        <v>511</v>
      </c>
      <c r="F174" s="208" t="s">
        <v>512</v>
      </c>
      <c r="G174" s="209" t="s">
        <v>244</v>
      </c>
      <c r="H174" s="210">
        <v>5</v>
      </c>
      <c r="I174" s="211">
        <v>206.34</v>
      </c>
      <c r="J174" s="211">
        <f t="shared" si="10"/>
        <v>1031.7</v>
      </c>
      <c r="K174" s="212"/>
      <c r="L174" s="213"/>
      <c r="M174" s="214" t="s">
        <v>1</v>
      </c>
      <c r="N174" s="215" t="s">
        <v>42</v>
      </c>
      <c r="O174" s="198">
        <v>0</v>
      </c>
      <c r="P174" s="198">
        <f t="shared" si="11"/>
        <v>0</v>
      </c>
      <c r="Q174" s="198">
        <v>0</v>
      </c>
      <c r="R174" s="198">
        <f t="shared" si="12"/>
        <v>0</v>
      </c>
      <c r="S174" s="198">
        <v>0</v>
      </c>
      <c r="T174" s="199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200" t="s">
        <v>165</v>
      </c>
      <c r="AT174" s="200" t="s">
        <v>222</v>
      </c>
      <c r="AU174" s="200" t="s">
        <v>154</v>
      </c>
      <c r="AY174" s="14" t="s">
        <v>147</v>
      </c>
      <c r="BE174" s="201">
        <f t="shared" si="14"/>
        <v>0</v>
      </c>
      <c r="BF174" s="201">
        <f t="shared" si="15"/>
        <v>1031.7</v>
      </c>
      <c r="BG174" s="201">
        <f t="shared" si="16"/>
        <v>0</v>
      </c>
      <c r="BH174" s="201">
        <f t="shared" si="17"/>
        <v>0</v>
      </c>
      <c r="BI174" s="201">
        <f t="shared" si="18"/>
        <v>0</v>
      </c>
      <c r="BJ174" s="14" t="s">
        <v>154</v>
      </c>
      <c r="BK174" s="201">
        <f t="shared" si="19"/>
        <v>1031.7</v>
      </c>
      <c r="BL174" s="14" t="s">
        <v>153</v>
      </c>
      <c r="BM174" s="200" t="s">
        <v>513</v>
      </c>
    </row>
    <row r="175" spans="1:65" s="2" customFormat="1" ht="21.75" customHeight="1">
      <c r="A175" s="28"/>
      <c r="B175" s="29"/>
      <c r="C175" s="189" t="s">
        <v>514</v>
      </c>
      <c r="D175" s="189" t="s">
        <v>149</v>
      </c>
      <c r="E175" s="190" t="s">
        <v>515</v>
      </c>
      <c r="F175" s="191" t="s">
        <v>516</v>
      </c>
      <c r="G175" s="192" t="s">
        <v>279</v>
      </c>
      <c r="H175" s="193">
        <v>171</v>
      </c>
      <c r="I175" s="194">
        <v>2.06</v>
      </c>
      <c r="J175" s="194">
        <f t="shared" si="10"/>
        <v>352.26</v>
      </c>
      <c r="K175" s="195"/>
      <c r="L175" s="33"/>
      <c r="M175" s="196" t="s">
        <v>1</v>
      </c>
      <c r="N175" s="197" t="s">
        <v>42</v>
      </c>
      <c r="O175" s="198">
        <v>0.03</v>
      </c>
      <c r="P175" s="198">
        <f t="shared" si="11"/>
        <v>5.13</v>
      </c>
      <c r="Q175" s="198">
        <v>8.0000000000000007E-5</v>
      </c>
      <c r="R175" s="198">
        <f t="shared" si="12"/>
        <v>1.3680000000000001E-2</v>
      </c>
      <c r="S175" s="198">
        <v>0</v>
      </c>
      <c r="T175" s="199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200" t="s">
        <v>153</v>
      </c>
      <c r="AT175" s="200" t="s">
        <v>149</v>
      </c>
      <c r="AU175" s="200" t="s">
        <v>154</v>
      </c>
      <c r="AY175" s="14" t="s">
        <v>147</v>
      </c>
      <c r="BE175" s="201">
        <f t="shared" si="14"/>
        <v>0</v>
      </c>
      <c r="BF175" s="201">
        <f t="shared" si="15"/>
        <v>352.26</v>
      </c>
      <c r="BG175" s="201">
        <f t="shared" si="16"/>
        <v>0</v>
      </c>
      <c r="BH175" s="201">
        <f t="shared" si="17"/>
        <v>0</v>
      </c>
      <c r="BI175" s="201">
        <f t="shared" si="18"/>
        <v>0</v>
      </c>
      <c r="BJ175" s="14" t="s">
        <v>154</v>
      </c>
      <c r="BK175" s="201">
        <f t="shared" si="19"/>
        <v>352.26</v>
      </c>
      <c r="BL175" s="14" t="s">
        <v>153</v>
      </c>
      <c r="BM175" s="200" t="s">
        <v>517</v>
      </c>
    </row>
    <row r="176" spans="1:65" s="2" customFormat="1" ht="16.5" customHeight="1">
      <c r="A176" s="28"/>
      <c r="B176" s="29"/>
      <c r="C176" s="206" t="s">
        <v>258</v>
      </c>
      <c r="D176" s="206" t="s">
        <v>222</v>
      </c>
      <c r="E176" s="207" t="s">
        <v>518</v>
      </c>
      <c r="F176" s="208" t="s">
        <v>519</v>
      </c>
      <c r="G176" s="209" t="s">
        <v>279</v>
      </c>
      <c r="H176" s="210">
        <v>171</v>
      </c>
      <c r="I176" s="211">
        <v>5.17</v>
      </c>
      <c r="J176" s="211">
        <f t="shared" si="10"/>
        <v>884.07</v>
      </c>
      <c r="K176" s="212"/>
      <c r="L176" s="213"/>
      <c r="M176" s="214" t="s">
        <v>1</v>
      </c>
      <c r="N176" s="215" t="s">
        <v>42</v>
      </c>
      <c r="O176" s="198">
        <v>0</v>
      </c>
      <c r="P176" s="198">
        <f t="shared" si="11"/>
        <v>0</v>
      </c>
      <c r="Q176" s="198">
        <v>0</v>
      </c>
      <c r="R176" s="198">
        <f t="shared" si="12"/>
        <v>0</v>
      </c>
      <c r="S176" s="198">
        <v>0</v>
      </c>
      <c r="T176" s="199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00" t="s">
        <v>165</v>
      </c>
      <c r="AT176" s="200" t="s">
        <v>222</v>
      </c>
      <c r="AU176" s="200" t="s">
        <v>154</v>
      </c>
      <c r="AY176" s="14" t="s">
        <v>147</v>
      </c>
      <c r="BE176" s="201">
        <f t="shared" si="14"/>
        <v>0</v>
      </c>
      <c r="BF176" s="201">
        <f t="shared" si="15"/>
        <v>884.07</v>
      </c>
      <c r="BG176" s="201">
        <f t="shared" si="16"/>
        <v>0</v>
      </c>
      <c r="BH176" s="201">
        <f t="shared" si="17"/>
        <v>0</v>
      </c>
      <c r="BI176" s="201">
        <f t="shared" si="18"/>
        <v>0</v>
      </c>
      <c r="BJ176" s="14" t="s">
        <v>154</v>
      </c>
      <c r="BK176" s="201">
        <f t="shared" si="19"/>
        <v>884.07</v>
      </c>
      <c r="BL176" s="14" t="s">
        <v>153</v>
      </c>
      <c r="BM176" s="200" t="s">
        <v>520</v>
      </c>
    </row>
    <row r="177" spans="1:65" s="12" customFormat="1" ht="22.9" customHeight="1">
      <c r="B177" s="174"/>
      <c r="C177" s="175"/>
      <c r="D177" s="176" t="s">
        <v>75</v>
      </c>
      <c r="E177" s="187" t="s">
        <v>197</v>
      </c>
      <c r="F177" s="187" t="s">
        <v>198</v>
      </c>
      <c r="G177" s="175"/>
      <c r="H177" s="175"/>
      <c r="I177" s="175"/>
      <c r="J177" s="188">
        <f>BK177</f>
        <v>11170.25</v>
      </c>
      <c r="K177" s="175"/>
      <c r="L177" s="179"/>
      <c r="M177" s="180"/>
      <c r="N177" s="181"/>
      <c r="O177" s="181"/>
      <c r="P177" s="182">
        <f>P178</f>
        <v>305.63479000000001</v>
      </c>
      <c r="Q177" s="181"/>
      <c r="R177" s="182">
        <f>R178</f>
        <v>0</v>
      </c>
      <c r="S177" s="181"/>
      <c r="T177" s="183">
        <f>T178</f>
        <v>0</v>
      </c>
      <c r="AR177" s="184" t="s">
        <v>84</v>
      </c>
      <c r="AT177" s="185" t="s">
        <v>75</v>
      </c>
      <c r="AU177" s="185" t="s">
        <v>84</v>
      </c>
      <c r="AY177" s="184" t="s">
        <v>147</v>
      </c>
      <c r="BK177" s="186">
        <f>BK178</f>
        <v>11170.25</v>
      </c>
    </row>
    <row r="178" spans="1:65" s="2" customFormat="1" ht="33" customHeight="1">
      <c r="A178" s="28"/>
      <c r="B178" s="29"/>
      <c r="C178" s="189" t="s">
        <v>521</v>
      </c>
      <c r="D178" s="189" t="s">
        <v>149</v>
      </c>
      <c r="E178" s="190" t="s">
        <v>522</v>
      </c>
      <c r="F178" s="191" t="s">
        <v>523</v>
      </c>
      <c r="G178" s="192" t="s">
        <v>195</v>
      </c>
      <c r="H178" s="193">
        <v>237.11</v>
      </c>
      <c r="I178" s="194">
        <v>47.11</v>
      </c>
      <c r="J178" s="194">
        <f>ROUND(I178*H178,2)</f>
        <v>11170.25</v>
      </c>
      <c r="K178" s="195"/>
      <c r="L178" s="33"/>
      <c r="M178" s="196" t="s">
        <v>1</v>
      </c>
      <c r="N178" s="197" t="s">
        <v>42</v>
      </c>
      <c r="O178" s="198">
        <v>1.2889999999999999</v>
      </c>
      <c r="P178" s="198">
        <f>O178*H178</f>
        <v>305.63479000000001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200" t="s">
        <v>153</v>
      </c>
      <c r="AT178" s="200" t="s">
        <v>149</v>
      </c>
      <c r="AU178" s="200" t="s">
        <v>154</v>
      </c>
      <c r="AY178" s="14" t="s">
        <v>147</v>
      </c>
      <c r="BE178" s="201">
        <f>IF(N178="základná",J178,0)</f>
        <v>0</v>
      </c>
      <c r="BF178" s="201">
        <f>IF(N178="znížená",J178,0)</f>
        <v>11170.25</v>
      </c>
      <c r="BG178" s="201">
        <f>IF(N178="zákl. prenesená",J178,0)</f>
        <v>0</v>
      </c>
      <c r="BH178" s="201">
        <f>IF(N178="zníž. prenesená",J178,0)</f>
        <v>0</v>
      </c>
      <c r="BI178" s="201">
        <f>IF(N178="nulová",J178,0)</f>
        <v>0</v>
      </c>
      <c r="BJ178" s="14" t="s">
        <v>154</v>
      </c>
      <c r="BK178" s="201">
        <f>ROUND(I178*H178,2)</f>
        <v>11170.25</v>
      </c>
      <c r="BL178" s="14" t="s">
        <v>153</v>
      </c>
      <c r="BM178" s="200" t="s">
        <v>524</v>
      </c>
    </row>
    <row r="179" spans="1:65" s="12" customFormat="1" ht="25.9" customHeight="1">
      <c r="B179" s="174"/>
      <c r="C179" s="175"/>
      <c r="D179" s="176" t="s">
        <v>75</v>
      </c>
      <c r="E179" s="177" t="s">
        <v>387</v>
      </c>
      <c r="F179" s="177" t="s">
        <v>388</v>
      </c>
      <c r="G179" s="175"/>
      <c r="H179" s="175"/>
      <c r="I179" s="175"/>
      <c r="J179" s="178">
        <f>BK179</f>
        <v>6166.9600000000009</v>
      </c>
      <c r="K179" s="175"/>
      <c r="L179" s="179"/>
      <c r="M179" s="180"/>
      <c r="N179" s="181"/>
      <c r="O179" s="181"/>
      <c r="P179" s="182">
        <f>P180+P189</f>
        <v>2.6158800000000002</v>
      </c>
      <c r="Q179" s="181"/>
      <c r="R179" s="182">
        <f>R180+R189</f>
        <v>3.5560000000000001E-2</v>
      </c>
      <c r="S179" s="181"/>
      <c r="T179" s="183">
        <f>T180+T189</f>
        <v>0</v>
      </c>
      <c r="AR179" s="184" t="s">
        <v>154</v>
      </c>
      <c r="AT179" s="185" t="s">
        <v>75</v>
      </c>
      <c r="AU179" s="185" t="s">
        <v>76</v>
      </c>
      <c r="AY179" s="184" t="s">
        <v>147</v>
      </c>
      <c r="BK179" s="186">
        <f>BK180+BK189</f>
        <v>6166.9600000000009</v>
      </c>
    </row>
    <row r="180" spans="1:65" s="12" customFormat="1" ht="22.9" customHeight="1">
      <c r="B180" s="174"/>
      <c r="C180" s="175"/>
      <c r="D180" s="176" t="s">
        <v>75</v>
      </c>
      <c r="E180" s="187" t="s">
        <v>525</v>
      </c>
      <c r="F180" s="187" t="s">
        <v>526</v>
      </c>
      <c r="G180" s="175"/>
      <c r="H180" s="175"/>
      <c r="I180" s="175"/>
      <c r="J180" s="188">
        <f>BK180</f>
        <v>971.94000000000017</v>
      </c>
      <c r="K180" s="175"/>
      <c r="L180" s="179"/>
      <c r="M180" s="180"/>
      <c r="N180" s="181"/>
      <c r="O180" s="181"/>
      <c r="P180" s="182">
        <f>SUM(P181:P188)</f>
        <v>0.38572000000000001</v>
      </c>
      <c r="Q180" s="181"/>
      <c r="R180" s="182">
        <f>SUM(R181:R188)</f>
        <v>3.98E-3</v>
      </c>
      <c r="S180" s="181"/>
      <c r="T180" s="183">
        <f>SUM(T181:T188)</f>
        <v>0</v>
      </c>
      <c r="AR180" s="184" t="s">
        <v>154</v>
      </c>
      <c r="AT180" s="185" t="s">
        <v>75</v>
      </c>
      <c r="AU180" s="185" t="s">
        <v>84</v>
      </c>
      <c r="AY180" s="184" t="s">
        <v>147</v>
      </c>
      <c r="BK180" s="186">
        <f>SUM(BK181:BK188)</f>
        <v>971.94000000000017</v>
      </c>
    </row>
    <row r="181" spans="1:65" s="2" customFormat="1" ht="24.2" customHeight="1">
      <c r="A181" s="28"/>
      <c r="B181" s="29"/>
      <c r="C181" s="189" t="s">
        <v>262</v>
      </c>
      <c r="D181" s="189" t="s">
        <v>149</v>
      </c>
      <c r="E181" s="190" t="s">
        <v>527</v>
      </c>
      <c r="F181" s="191" t="s">
        <v>528</v>
      </c>
      <c r="G181" s="192" t="s">
        <v>206</v>
      </c>
      <c r="H181" s="193">
        <v>1</v>
      </c>
      <c r="I181" s="194">
        <v>27.61</v>
      </c>
      <c r="J181" s="194">
        <f t="shared" ref="J181:J188" si="20">ROUND(I181*H181,2)</f>
        <v>27.61</v>
      </c>
      <c r="K181" s="195"/>
      <c r="L181" s="33"/>
      <c r="M181" s="196" t="s">
        <v>1</v>
      </c>
      <c r="N181" s="197" t="s">
        <v>42</v>
      </c>
      <c r="O181" s="198">
        <v>0.38572000000000001</v>
      </c>
      <c r="P181" s="198">
        <f t="shared" ref="P181:P188" si="21">O181*H181</f>
        <v>0.38572000000000001</v>
      </c>
      <c r="Q181" s="198">
        <v>2.7399999999999998E-3</v>
      </c>
      <c r="R181" s="198">
        <f t="shared" ref="R181:R188" si="22">Q181*H181</f>
        <v>2.7399999999999998E-3</v>
      </c>
      <c r="S181" s="198">
        <v>0</v>
      </c>
      <c r="T181" s="199">
        <f t="shared" ref="T181:T188" si="23"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200" t="s">
        <v>177</v>
      </c>
      <c r="AT181" s="200" t="s">
        <v>149</v>
      </c>
      <c r="AU181" s="200" t="s">
        <v>154</v>
      </c>
      <c r="AY181" s="14" t="s">
        <v>147</v>
      </c>
      <c r="BE181" s="201">
        <f t="shared" ref="BE181:BE188" si="24">IF(N181="základná",J181,0)</f>
        <v>0</v>
      </c>
      <c r="BF181" s="201">
        <f t="shared" ref="BF181:BF188" si="25">IF(N181="znížená",J181,0)</f>
        <v>27.61</v>
      </c>
      <c r="BG181" s="201">
        <f t="shared" ref="BG181:BG188" si="26">IF(N181="zákl. prenesená",J181,0)</f>
        <v>0</v>
      </c>
      <c r="BH181" s="201">
        <f t="shared" ref="BH181:BH188" si="27">IF(N181="zníž. prenesená",J181,0)</f>
        <v>0</v>
      </c>
      <c r="BI181" s="201">
        <f t="shared" ref="BI181:BI188" si="28">IF(N181="nulová",J181,0)</f>
        <v>0</v>
      </c>
      <c r="BJ181" s="14" t="s">
        <v>154</v>
      </c>
      <c r="BK181" s="201">
        <f t="shared" ref="BK181:BK188" si="29">ROUND(I181*H181,2)</f>
        <v>27.61</v>
      </c>
      <c r="BL181" s="14" t="s">
        <v>177</v>
      </c>
      <c r="BM181" s="200" t="s">
        <v>529</v>
      </c>
    </row>
    <row r="182" spans="1:65" s="2" customFormat="1" ht="24.2" customHeight="1">
      <c r="A182" s="28"/>
      <c r="B182" s="29"/>
      <c r="C182" s="206" t="s">
        <v>530</v>
      </c>
      <c r="D182" s="206" t="s">
        <v>222</v>
      </c>
      <c r="E182" s="207" t="s">
        <v>531</v>
      </c>
      <c r="F182" s="208" t="s">
        <v>532</v>
      </c>
      <c r="G182" s="209" t="s">
        <v>244</v>
      </c>
      <c r="H182" s="210">
        <v>1</v>
      </c>
      <c r="I182" s="211">
        <v>590</v>
      </c>
      <c r="J182" s="211">
        <f t="shared" si="20"/>
        <v>590</v>
      </c>
      <c r="K182" s="212"/>
      <c r="L182" s="213"/>
      <c r="M182" s="214" t="s">
        <v>1</v>
      </c>
      <c r="N182" s="215" t="s">
        <v>42</v>
      </c>
      <c r="O182" s="198">
        <v>0</v>
      </c>
      <c r="P182" s="198">
        <f t="shared" si="21"/>
        <v>0</v>
      </c>
      <c r="Q182" s="198">
        <v>0</v>
      </c>
      <c r="R182" s="198">
        <f t="shared" si="22"/>
        <v>0</v>
      </c>
      <c r="S182" s="198">
        <v>0</v>
      </c>
      <c r="T182" s="199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200" t="s">
        <v>245</v>
      </c>
      <c r="AT182" s="200" t="s">
        <v>222</v>
      </c>
      <c r="AU182" s="200" t="s">
        <v>154</v>
      </c>
      <c r="AY182" s="14" t="s">
        <v>147</v>
      </c>
      <c r="BE182" s="201">
        <f t="shared" si="24"/>
        <v>0</v>
      </c>
      <c r="BF182" s="201">
        <f t="shared" si="25"/>
        <v>590</v>
      </c>
      <c r="BG182" s="201">
        <f t="shared" si="26"/>
        <v>0</v>
      </c>
      <c r="BH182" s="201">
        <f t="shared" si="27"/>
        <v>0</v>
      </c>
      <c r="BI182" s="201">
        <f t="shared" si="28"/>
        <v>0</v>
      </c>
      <c r="BJ182" s="14" t="s">
        <v>154</v>
      </c>
      <c r="BK182" s="201">
        <f t="shared" si="29"/>
        <v>590</v>
      </c>
      <c r="BL182" s="14" t="s">
        <v>177</v>
      </c>
      <c r="BM182" s="200" t="s">
        <v>533</v>
      </c>
    </row>
    <row r="183" spans="1:65" s="2" customFormat="1" ht="16.5" customHeight="1">
      <c r="A183" s="28"/>
      <c r="B183" s="29"/>
      <c r="C183" s="206" t="s">
        <v>265</v>
      </c>
      <c r="D183" s="206" t="s">
        <v>222</v>
      </c>
      <c r="E183" s="207" t="s">
        <v>534</v>
      </c>
      <c r="F183" s="208" t="s">
        <v>535</v>
      </c>
      <c r="G183" s="209" t="s">
        <v>536</v>
      </c>
      <c r="H183" s="210">
        <v>1</v>
      </c>
      <c r="I183" s="211">
        <v>62.81</v>
      </c>
      <c r="J183" s="211">
        <f t="shared" si="20"/>
        <v>62.81</v>
      </c>
      <c r="K183" s="212"/>
      <c r="L183" s="213"/>
      <c r="M183" s="214" t="s">
        <v>1</v>
      </c>
      <c r="N183" s="215" t="s">
        <v>42</v>
      </c>
      <c r="O183" s="198">
        <v>0</v>
      </c>
      <c r="P183" s="198">
        <f t="shared" si="21"/>
        <v>0</v>
      </c>
      <c r="Q183" s="198">
        <v>0</v>
      </c>
      <c r="R183" s="198">
        <f t="shared" si="22"/>
        <v>0</v>
      </c>
      <c r="S183" s="198">
        <v>0</v>
      </c>
      <c r="T183" s="199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200" t="s">
        <v>245</v>
      </c>
      <c r="AT183" s="200" t="s">
        <v>222</v>
      </c>
      <c r="AU183" s="200" t="s">
        <v>154</v>
      </c>
      <c r="AY183" s="14" t="s">
        <v>147</v>
      </c>
      <c r="BE183" s="201">
        <f t="shared" si="24"/>
        <v>0</v>
      </c>
      <c r="BF183" s="201">
        <f t="shared" si="25"/>
        <v>62.81</v>
      </c>
      <c r="BG183" s="201">
        <f t="shared" si="26"/>
        <v>0</v>
      </c>
      <c r="BH183" s="201">
        <f t="shared" si="27"/>
        <v>0</v>
      </c>
      <c r="BI183" s="201">
        <f t="shared" si="28"/>
        <v>0</v>
      </c>
      <c r="BJ183" s="14" t="s">
        <v>154</v>
      </c>
      <c r="BK183" s="201">
        <f t="shared" si="29"/>
        <v>62.81</v>
      </c>
      <c r="BL183" s="14" t="s">
        <v>177</v>
      </c>
      <c r="BM183" s="200" t="s">
        <v>537</v>
      </c>
    </row>
    <row r="184" spans="1:65" s="2" customFormat="1" ht="33" customHeight="1">
      <c r="A184" s="28"/>
      <c r="B184" s="29"/>
      <c r="C184" s="206" t="s">
        <v>538</v>
      </c>
      <c r="D184" s="206" t="s">
        <v>222</v>
      </c>
      <c r="E184" s="207" t="s">
        <v>539</v>
      </c>
      <c r="F184" s="208" t="s">
        <v>540</v>
      </c>
      <c r="G184" s="209" t="s">
        <v>244</v>
      </c>
      <c r="H184" s="210">
        <v>2</v>
      </c>
      <c r="I184" s="211">
        <v>110.45</v>
      </c>
      <c r="J184" s="211">
        <f t="shared" si="20"/>
        <v>220.9</v>
      </c>
      <c r="K184" s="212"/>
      <c r="L184" s="213"/>
      <c r="M184" s="214" t="s">
        <v>1</v>
      </c>
      <c r="N184" s="215" t="s">
        <v>42</v>
      </c>
      <c r="O184" s="198">
        <v>0</v>
      </c>
      <c r="P184" s="198">
        <f t="shared" si="21"/>
        <v>0</v>
      </c>
      <c r="Q184" s="198">
        <v>6.2E-4</v>
      </c>
      <c r="R184" s="198">
        <f t="shared" si="22"/>
        <v>1.24E-3</v>
      </c>
      <c r="S184" s="198">
        <v>0</v>
      </c>
      <c r="T184" s="199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200" t="s">
        <v>245</v>
      </c>
      <c r="AT184" s="200" t="s">
        <v>222</v>
      </c>
      <c r="AU184" s="200" t="s">
        <v>154</v>
      </c>
      <c r="AY184" s="14" t="s">
        <v>147</v>
      </c>
      <c r="BE184" s="201">
        <f t="shared" si="24"/>
        <v>0</v>
      </c>
      <c r="BF184" s="201">
        <f t="shared" si="25"/>
        <v>220.9</v>
      </c>
      <c r="BG184" s="201">
        <f t="shared" si="26"/>
        <v>0</v>
      </c>
      <c r="BH184" s="201">
        <f t="shared" si="27"/>
        <v>0</v>
      </c>
      <c r="BI184" s="201">
        <f t="shared" si="28"/>
        <v>0</v>
      </c>
      <c r="BJ184" s="14" t="s">
        <v>154</v>
      </c>
      <c r="BK184" s="201">
        <f t="shared" si="29"/>
        <v>220.9</v>
      </c>
      <c r="BL184" s="14" t="s">
        <v>177</v>
      </c>
      <c r="BM184" s="200" t="s">
        <v>541</v>
      </c>
    </row>
    <row r="185" spans="1:65" s="2" customFormat="1" ht="24.2" customHeight="1">
      <c r="A185" s="28"/>
      <c r="B185" s="29"/>
      <c r="C185" s="206" t="s">
        <v>269</v>
      </c>
      <c r="D185" s="206" t="s">
        <v>222</v>
      </c>
      <c r="E185" s="207" t="s">
        <v>542</v>
      </c>
      <c r="F185" s="208" t="s">
        <v>543</v>
      </c>
      <c r="G185" s="209" t="s">
        <v>244</v>
      </c>
      <c r="H185" s="210">
        <v>1</v>
      </c>
      <c r="I185" s="211">
        <v>16.97</v>
      </c>
      <c r="J185" s="211">
        <f t="shared" si="20"/>
        <v>16.97</v>
      </c>
      <c r="K185" s="212"/>
      <c r="L185" s="213"/>
      <c r="M185" s="214" t="s">
        <v>1</v>
      </c>
      <c r="N185" s="215" t="s">
        <v>42</v>
      </c>
      <c r="O185" s="198">
        <v>0</v>
      </c>
      <c r="P185" s="198">
        <f t="shared" si="21"/>
        <v>0</v>
      </c>
      <c r="Q185" s="198">
        <v>0</v>
      </c>
      <c r="R185" s="198">
        <f t="shared" si="22"/>
        <v>0</v>
      </c>
      <c r="S185" s="198">
        <v>0</v>
      </c>
      <c r="T185" s="199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200" t="s">
        <v>245</v>
      </c>
      <c r="AT185" s="200" t="s">
        <v>222</v>
      </c>
      <c r="AU185" s="200" t="s">
        <v>154</v>
      </c>
      <c r="AY185" s="14" t="s">
        <v>147</v>
      </c>
      <c r="BE185" s="201">
        <f t="shared" si="24"/>
        <v>0</v>
      </c>
      <c r="BF185" s="201">
        <f t="shared" si="25"/>
        <v>16.97</v>
      </c>
      <c r="BG185" s="201">
        <f t="shared" si="26"/>
        <v>0</v>
      </c>
      <c r="BH185" s="201">
        <f t="shared" si="27"/>
        <v>0</v>
      </c>
      <c r="BI185" s="201">
        <f t="shared" si="28"/>
        <v>0</v>
      </c>
      <c r="BJ185" s="14" t="s">
        <v>154</v>
      </c>
      <c r="BK185" s="201">
        <f t="shared" si="29"/>
        <v>16.97</v>
      </c>
      <c r="BL185" s="14" t="s">
        <v>177</v>
      </c>
      <c r="BM185" s="200" t="s">
        <v>544</v>
      </c>
    </row>
    <row r="186" spans="1:65" s="2" customFormat="1" ht="24.2" customHeight="1">
      <c r="A186" s="28"/>
      <c r="B186" s="29"/>
      <c r="C186" s="206" t="s">
        <v>545</v>
      </c>
      <c r="D186" s="206" t="s">
        <v>222</v>
      </c>
      <c r="E186" s="207" t="s">
        <v>546</v>
      </c>
      <c r="F186" s="208" t="s">
        <v>547</v>
      </c>
      <c r="G186" s="209" t="s">
        <v>244</v>
      </c>
      <c r="H186" s="210">
        <v>2</v>
      </c>
      <c r="I186" s="211">
        <v>12.04</v>
      </c>
      <c r="J186" s="211">
        <f t="shared" si="20"/>
        <v>24.08</v>
      </c>
      <c r="K186" s="212"/>
      <c r="L186" s="213"/>
      <c r="M186" s="214" t="s">
        <v>1</v>
      </c>
      <c r="N186" s="215" t="s">
        <v>42</v>
      </c>
      <c r="O186" s="198">
        <v>0</v>
      </c>
      <c r="P186" s="198">
        <f t="shared" si="21"/>
        <v>0</v>
      </c>
      <c r="Q186" s="198">
        <v>0</v>
      </c>
      <c r="R186" s="198">
        <f t="shared" si="22"/>
        <v>0</v>
      </c>
      <c r="S186" s="198">
        <v>0</v>
      </c>
      <c r="T186" s="199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200" t="s">
        <v>245</v>
      </c>
      <c r="AT186" s="200" t="s">
        <v>222</v>
      </c>
      <c r="AU186" s="200" t="s">
        <v>154</v>
      </c>
      <c r="AY186" s="14" t="s">
        <v>147</v>
      </c>
      <c r="BE186" s="201">
        <f t="shared" si="24"/>
        <v>0</v>
      </c>
      <c r="BF186" s="201">
        <f t="shared" si="25"/>
        <v>24.08</v>
      </c>
      <c r="BG186" s="201">
        <f t="shared" si="26"/>
        <v>0</v>
      </c>
      <c r="BH186" s="201">
        <f t="shared" si="27"/>
        <v>0</v>
      </c>
      <c r="BI186" s="201">
        <f t="shared" si="28"/>
        <v>0</v>
      </c>
      <c r="BJ186" s="14" t="s">
        <v>154</v>
      </c>
      <c r="BK186" s="201">
        <f t="shared" si="29"/>
        <v>24.08</v>
      </c>
      <c r="BL186" s="14" t="s">
        <v>177</v>
      </c>
      <c r="BM186" s="200" t="s">
        <v>548</v>
      </c>
    </row>
    <row r="187" spans="1:65" s="2" customFormat="1" ht="24.2" customHeight="1">
      <c r="A187" s="28"/>
      <c r="B187" s="29"/>
      <c r="C187" s="206" t="s">
        <v>272</v>
      </c>
      <c r="D187" s="206" t="s">
        <v>222</v>
      </c>
      <c r="E187" s="207" t="s">
        <v>549</v>
      </c>
      <c r="F187" s="208" t="s">
        <v>550</v>
      </c>
      <c r="G187" s="209" t="s">
        <v>244</v>
      </c>
      <c r="H187" s="210">
        <v>2</v>
      </c>
      <c r="I187" s="211">
        <v>4.67</v>
      </c>
      <c r="J187" s="211">
        <f t="shared" si="20"/>
        <v>9.34</v>
      </c>
      <c r="K187" s="212"/>
      <c r="L187" s="213"/>
      <c r="M187" s="214" t="s">
        <v>1</v>
      </c>
      <c r="N187" s="215" t="s">
        <v>42</v>
      </c>
      <c r="O187" s="198">
        <v>0</v>
      </c>
      <c r="P187" s="198">
        <f t="shared" si="21"/>
        <v>0</v>
      </c>
      <c r="Q187" s="198">
        <v>0</v>
      </c>
      <c r="R187" s="198">
        <f t="shared" si="22"/>
        <v>0</v>
      </c>
      <c r="S187" s="198">
        <v>0</v>
      </c>
      <c r="T187" s="199">
        <f t="shared" si="2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200" t="s">
        <v>245</v>
      </c>
      <c r="AT187" s="200" t="s">
        <v>222</v>
      </c>
      <c r="AU187" s="200" t="s">
        <v>154</v>
      </c>
      <c r="AY187" s="14" t="s">
        <v>147</v>
      </c>
      <c r="BE187" s="201">
        <f t="shared" si="24"/>
        <v>0</v>
      </c>
      <c r="BF187" s="201">
        <f t="shared" si="25"/>
        <v>9.34</v>
      </c>
      <c r="BG187" s="201">
        <f t="shared" si="26"/>
        <v>0</v>
      </c>
      <c r="BH187" s="201">
        <f t="shared" si="27"/>
        <v>0</v>
      </c>
      <c r="BI187" s="201">
        <f t="shared" si="28"/>
        <v>0</v>
      </c>
      <c r="BJ187" s="14" t="s">
        <v>154</v>
      </c>
      <c r="BK187" s="201">
        <f t="shared" si="29"/>
        <v>9.34</v>
      </c>
      <c r="BL187" s="14" t="s">
        <v>177</v>
      </c>
      <c r="BM187" s="200" t="s">
        <v>551</v>
      </c>
    </row>
    <row r="188" spans="1:65" s="2" customFormat="1" ht="21.75" customHeight="1">
      <c r="A188" s="28"/>
      <c r="B188" s="29"/>
      <c r="C188" s="206" t="s">
        <v>552</v>
      </c>
      <c r="D188" s="206" t="s">
        <v>222</v>
      </c>
      <c r="E188" s="207" t="s">
        <v>553</v>
      </c>
      <c r="F188" s="208" t="s">
        <v>554</v>
      </c>
      <c r="G188" s="209" t="s">
        <v>244</v>
      </c>
      <c r="H188" s="210">
        <v>1</v>
      </c>
      <c r="I188" s="211">
        <v>20.23</v>
      </c>
      <c r="J188" s="211">
        <f t="shared" si="20"/>
        <v>20.23</v>
      </c>
      <c r="K188" s="212"/>
      <c r="L188" s="213"/>
      <c r="M188" s="214" t="s">
        <v>1</v>
      </c>
      <c r="N188" s="215" t="s">
        <v>42</v>
      </c>
      <c r="O188" s="198">
        <v>0</v>
      </c>
      <c r="P188" s="198">
        <f t="shared" si="21"/>
        <v>0</v>
      </c>
      <c r="Q188" s="198">
        <v>0</v>
      </c>
      <c r="R188" s="198">
        <f t="shared" si="22"/>
        <v>0</v>
      </c>
      <c r="S188" s="198">
        <v>0</v>
      </c>
      <c r="T188" s="199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200" t="s">
        <v>245</v>
      </c>
      <c r="AT188" s="200" t="s">
        <v>222</v>
      </c>
      <c r="AU188" s="200" t="s">
        <v>154</v>
      </c>
      <c r="AY188" s="14" t="s">
        <v>147</v>
      </c>
      <c r="BE188" s="201">
        <f t="shared" si="24"/>
        <v>0</v>
      </c>
      <c r="BF188" s="201">
        <f t="shared" si="25"/>
        <v>20.23</v>
      </c>
      <c r="BG188" s="201">
        <f t="shared" si="26"/>
        <v>0</v>
      </c>
      <c r="BH188" s="201">
        <f t="shared" si="27"/>
        <v>0</v>
      </c>
      <c r="BI188" s="201">
        <f t="shared" si="28"/>
        <v>0</v>
      </c>
      <c r="BJ188" s="14" t="s">
        <v>154</v>
      </c>
      <c r="BK188" s="201">
        <f t="shared" si="29"/>
        <v>20.23</v>
      </c>
      <c r="BL188" s="14" t="s">
        <v>177</v>
      </c>
      <c r="BM188" s="200" t="s">
        <v>555</v>
      </c>
    </row>
    <row r="189" spans="1:65" s="12" customFormat="1" ht="22.9" customHeight="1">
      <c r="B189" s="174"/>
      <c r="C189" s="175"/>
      <c r="D189" s="176" t="s">
        <v>75</v>
      </c>
      <c r="E189" s="187" t="s">
        <v>556</v>
      </c>
      <c r="F189" s="187" t="s">
        <v>557</v>
      </c>
      <c r="G189" s="175"/>
      <c r="H189" s="175"/>
      <c r="I189" s="175"/>
      <c r="J189" s="188">
        <f>BK189</f>
        <v>5195.0200000000004</v>
      </c>
      <c r="K189" s="175"/>
      <c r="L189" s="179"/>
      <c r="M189" s="180"/>
      <c r="N189" s="181"/>
      <c r="O189" s="181"/>
      <c r="P189" s="182">
        <f>SUM(P190:P191)</f>
        <v>2.2301600000000001</v>
      </c>
      <c r="Q189" s="181"/>
      <c r="R189" s="182">
        <f>SUM(R190:R191)</f>
        <v>3.1580000000000004E-2</v>
      </c>
      <c r="S189" s="181"/>
      <c r="T189" s="183">
        <f>SUM(T190:T191)</f>
        <v>0</v>
      </c>
      <c r="AR189" s="184" t="s">
        <v>154</v>
      </c>
      <c r="AT189" s="185" t="s">
        <v>75</v>
      </c>
      <c r="AU189" s="185" t="s">
        <v>84</v>
      </c>
      <c r="AY189" s="184" t="s">
        <v>147</v>
      </c>
      <c r="BK189" s="186">
        <f>SUM(BK190:BK191)</f>
        <v>5195.0200000000004</v>
      </c>
    </row>
    <row r="190" spans="1:65" s="2" customFormat="1" ht="24.2" customHeight="1">
      <c r="A190" s="28"/>
      <c r="B190" s="29"/>
      <c r="C190" s="189" t="s">
        <v>276</v>
      </c>
      <c r="D190" s="189" t="s">
        <v>149</v>
      </c>
      <c r="E190" s="190" t="s">
        <v>558</v>
      </c>
      <c r="F190" s="191" t="s">
        <v>559</v>
      </c>
      <c r="G190" s="192" t="s">
        <v>244</v>
      </c>
      <c r="H190" s="193">
        <v>1</v>
      </c>
      <c r="I190" s="194">
        <v>65.5</v>
      </c>
      <c r="J190" s="194">
        <f>ROUND(I190*H190,2)</f>
        <v>65.5</v>
      </c>
      <c r="K190" s="195"/>
      <c r="L190" s="33"/>
      <c r="M190" s="196" t="s">
        <v>1</v>
      </c>
      <c r="N190" s="197" t="s">
        <v>42</v>
      </c>
      <c r="O190" s="198">
        <v>2.2301600000000001</v>
      </c>
      <c r="P190" s="198">
        <f>O190*H190</f>
        <v>2.2301600000000001</v>
      </c>
      <c r="Q190" s="198">
        <v>3.0000000000000001E-5</v>
      </c>
      <c r="R190" s="198">
        <f>Q190*H190</f>
        <v>3.0000000000000001E-5</v>
      </c>
      <c r="S190" s="198">
        <v>0</v>
      </c>
      <c r="T190" s="199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200" t="s">
        <v>177</v>
      </c>
      <c r="AT190" s="200" t="s">
        <v>149</v>
      </c>
      <c r="AU190" s="200" t="s">
        <v>154</v>
      </c>
      <c r="AY190" s="14" t="s">
        <v>147</v>
      </c>
      <c r="BE190" s="201">
        <f>IF(N190="základná",J190,0)</f>
        <v>0</v>
      </c>
      <c r="BF190" s="201">
        <f>IF(N190="znížená",J190,0)</f>
        <v>65.5</v>
      </c>
      <c r="BG190" s="201">
        <f>IF(N190="zákl. prenesená",J190,0)</f>
        <v>0</v>
      </c>
      <c r="BH190" s="201">
        <f>IF(N190="zníž. prenesená",J190,0)</f>
        <v>0</v>
      </c>
      <c r="BI190" s="201">
        <f>IF(N190="nulová",J190,0)</f>
        <v>0</v>
      </c>
      <c r="BJ190" s="14" t="s">
        <v>154</v>
      </c>
      <c r="BK190" s="201">
        <f>ROUND(I190*H190,2)</f>
        <v>65.5</v>
      </c>
      <c r="BL190" s="14" t="s">
        <v>177</v>
      </c>
      <c r="BM190" s="200" t="s">
        <v>560</v>
      </c>
    </row>
    <row r="191" spans="1:65" s="2" customFormat="1" ht="55.5" customHeight="1">
      <c r="A191" s="28"/>
      <c r="B191" s="29"/>
      <c r="C191" s="206" t="s">
        <v>561</v>
      </c>
      <c r="D191" s="206" t="s">
        <v>222</v>
      </c>
      <c r="E191" s="207" t="s">
        <v>562</v>
      </c>
      <c r="F191" s="208" t="s">
        <v>563</v>
      </c>
      <c r="G191" s="209" t="s">
        <v>244</v>
      </c>
      <c r="H191" s="210">
        <v>1</v>
      </c>
      <c r="I191" s="211">
        <v>5129.5200000000004</v>
      </c>
      <c r="J191" s="211">
        <f>ROUND(I191*H191,2)</f>
        <v>5129.5200000000004</v>
      </c>
      <c r="K191" s="212"/>
      <c r="L191" s="213"/>
      <c r="M191" s="214" t="s">
        <v>1</v>
      </c>
      <c r="N191" s="215" t="s">
        <v>42</v>
      </c>
      <c r="O191" s="198">
        <v>0</v>
      </c>
      <c r="P191" s="198">
        <f>O191*H191</f>
        <v>0</v>
      </c>
      <c r="Q191" s="198">
        <v>3.1550000000000002E-2</v>
      </c>
      <c r="R191" s="198">
        <f>Q191*H191</f>
        <v>3.1550000000000002E-2</v>
      </c>
      <c r="S191" s="198">
        <v>0</v>
      </c>
      <c r="T191" s="199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200" t="s">
        <v>245</v>
      </c>
      <c r="AT191" s="200" t="s">
        <v>222</v>
      </c>
      <c r="AU191" s="200" t="s">
        <v>154</v>
      </c>
      <c r="AY191" s="14" t="s">
        <v>147</v>
      </c>
      <c r="BE191" s="201">
        <f>IF(N191="základná",J191,0)</f>
        <v>0</v>
      </c>
      <c r="BF191" s="201">
        <f>IF(N191="znížená",J191,0)</f>
        <v>5129.5200000000004</v>
      </c>
      <c r="BG191" s="201">
        <f>IF(N191="zákl. prenesená",J191,0)</f>
        <v>0</v>
      </c>
      <c r="BH191" s="201">
        <f>IF(N191="zníž. prenesená",J191,0)</f>
        <v>0</v>
      </c>
      <c r="BI191" s="201">
        <f>IF(N191="nulová",J191,0)</f>
        <v>0</v>
      </c>
      <c r="BJ191" s="14" t="s">
        <v>154</v>
      </c>
      <c r="BK191" s="201">
        <f>ROUND(I191*H191,2)</f>
        <v>5129.5200000000004</v>
      </c>
      <c r="BL191" s="14" t="s">
        <v>177</v>
      </c>
      <c r="BM191" s="200" t="s">
        <v>564</v>
      </c>
    </row>
    <row r="192" spans="1:65" s="12" customFormat="1" ht="25.9" customHeight="1">
      <c r="B192" s="174"/>
      <c r="C192" s="175"/>
      <c r="D192" s="176" t="s">
        <v>75</v>
      </c>
      <c r="E192" s="177" t="s">
        <v>222</v>
      </c>
      <c r="F192" s="177" t="s">
        <v>565</v>
      </c>
      <c r="G192" s="175"/>
      <c r="H192" s="175"/>
      <c r="I192" s="175"/>
      <c r="J192" s="178">
        <f>BK192</f>
        <v>1448.82</v>
      </c>
      <c r="K192" s="175"/>
      <c r="L192" s="179"/>
      <c r="M192" s="180"/>
      <c r="N192" s="181"/>
      <c r="O192" s="181"/>
      <c r="P192" s="182">
        <f>P193+P195+P198</f>
        <v>7.2627000000000006</v>
      </c>
      <c r="Q192" s="181"/>
      <c r="R192" s="182">
        <f>R193+R195+R198</f>
        <v>3.8600000000000001E-3</v>
      </c>
      <c r="S192" s="181"/>
      <c r="T192" s="183">
        <f>T193+T195+T198</f>
        <v>0</v>
      </c>
      <c r="AR192" s="184" t="s">
        <v>158</v>
      </c>
      <c r="AT192" s="185" t="s">
        <v>75</v>
      </c>
      <c r="AU192" s="185" t="s">
        <v>76</v>
      </c>
      <c r="AY192" s="184" t="s">
        <v>147</v>
      </c>
      <c r="BK192" s="186">
        <f>BK193+BK195+BK198</f>
        <v>1448.82</v>
      </c>
    </row>
    <row r="193" spans="1:65" s="12" customFormat="1" ht="22.9" customHeight="1">
      <c r="B193" s="174"/>
      <c r="C193" s="175"/>
      <c r="D193" s="176" t="s">
        <v>75</v>
      </c>
      <c r="E193" s="187" t="s">
        <v>566</v>
      </c>
      <c r="F193" s="187" t="s">
        <v>567</v>
      </c>
      <c r="G193" s="175"/>
      <c r="H193" s="175"/>
      <c r="I193" s="175"/>
      <c r="J193" s="188">
        <f>BK193</f>
        <v>9.52</v>
      </c>
      <c r="K193" s="175"/>
      <c r="L193" s="179"/>
      <c r="M193" s="180"/>
      <c r="N193" s="181"/>
      <c r="O193" s="181"/>
      <c r="P193" s="182">
        <f>P194</f>
        <v>0.36399999999999999</v>
      </c>
      <c r="Q193" s="181"/>
      <c r="R193" s="182">
        <f>R194</f>
        <v>0</v>
      </c>
      <c r="S193" s="181"/>
      <c r="T193" s="183">
        <f>T194</f>
        <v>0</v>
      </c>
      <c r="AR193" s="184" t="s">
        <v>158</v>
      </c>
      <c r="AT193" s="185" t="s">
        <v>75</v>
      </c>
      <c r="AU193" s="185" t="s">
        <v>84</v>
      </c>
      <c r="AY193" s="184" t="s">
        <v>147</v>
      </c>
      <c r="BK193" s="186">
        <f>BK194</f>
        <v>9.52</v>
      </c>
    </row>
    <row r="194" spans="1:65" s="2" customFormat="1" ht="16.5" customHeight="1">
      <c r="A194" s="28"/>
      <c r="B194" s="29"/>
      <c r="C194" s="189" t="s">
        <v>280</v>
      </c>
      <c r="D194" s="189" t="s">
        <v>149</v>
      </c>
      <c r="E194" s="190" t="s">
        <v>568</v>
      </c>
      <c r="F194" s="191" t="s">
        <v>569</v>
      </c>
      <c r="G194" s="192" t="s">
        <v>279</v>
      </c>
      <c r="H194" s="193">
        <v>14</v>
      </c>
      <c r="I194" s="194">
        <v>0.68</v>
      </c>
      <c r="J194" s="194">
        <f>ROUND(I194*H194,2)</f>
        <v>9.52</v>
      </c>
      <c r="K194" s="195"/>
      <c r="L194" s="33"/>
      <c r="M194" s="196" t="s">
        <v>1</v>
      </c>
      <c r="N194" s="197" t="s">
        <v>42</v>
      </c>
      <c r="O194" s="198">
        <v>2.5999999999999999E-2</v>
      </c>
      <c r="P194" s="198">
        <f>O194*H194</f>
        <v>0.36399999999999999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200" t="s">
        <v>420</v>
      </c>
      <c r="AT194" s="200" t="s">
        <v>149</v>
      </c>
      <c r="AU194" s="200" t="s">
        <v>154</v>
      </c>
      <c r="AY194" s="14" t="s">
        <v>147</v>
      </c>
      <c r="BE194" s="201">
        <f>IF(N194="základná",J194,0)</f>
        <v>0</v>
      </c>
      <c r="BF194" s="201">
        <f>IF(N194="znížená",J194,0)</f>
        <v>9.52</v>
      </c>
      <c r="BG194" s="201">
        <f>IF(N194="zákl. prenesená",J194,0)</f>
        <v>0</v>
      </c>
      <c r="BH194" s="201">
        <f>IF(N194="zníž. prenesená",J194,0)</f>
        <v>0</v>
      </c>
      <c r="BI194" s="201">
        <f>IF(N194="nulová",J194,0)</f>
        <v>0</v>
      </c>
      <c r="BJ194" s="14" t="s">
        <v>154</v>
      </c>
      <c r="BK194" s="201">
        <f>ROUND(I194*H194,2)</f>
        <v>9.52</v>
      </c>
      <c r="BL194" s="14" t="s">
        <v>420</v>
      </c>
      <c r="BM194" s="200" t="s">
        <v>570</v>
      </c>
    </row>
    <row r="195" spans="1:65" s="12" customFormat="1" ht="22.9" customHeight="1">
      <c r="B195" s="174"/>
      <c r="C195" s="175"/>
      <c r="D195" s="176" t="s">
        <v>75</v>
      </c>
      <c r="E195" s="187" t="s">
        <v>571</v>
      </c>
      <c r="F195" s="187" t="s">
        <v>572</v>
      </c>
      <c r="G195" s="175"/>
      <c r="H195" s="175"/>
      <c r="I195" s="175"/>
      <c r="J195" s="188">
        <f>BK195</f>
        <v>262.82</v>
      </c>
      <c r="K195" s="175"/>
      <c r="L195" s="179"/>
      <c r="M195" s="180"/>
      <c r="N195" s="181"/>
      <c r="O195" s="181"/>
      <c r="P195" s="182">
        <f>SUM(P196:P197)</f>
        <v>1.3411999999999999</v>
      </c>
      <c r="Q195" s="181"/>
      <c r="R195" s="182">
        <f>SUM(R196:R197)</f>
        <v>3.8600000000000001E-3</v>
      </c>
      <c r="S195" s="181"/>
      <c r="T195" s="183">
        <f>SUM(T196:T197)</f>
        <v>0</v>
      </c>
      <c r="AR195" s="184" t="s">
        <v>158</v>
      </c>
      <c r="AT195" s="185" t="s">
        <v>75</v>
      </c>
      <c r="AU195" s="185" t="s">
        <v>84</v>
      </c>
      <c r="AY195" s="184" t="s">
        <v>147</v>
      </c>
      <c r="BK195" s="186">
        <f>SUM(BK196:BK197)</f>
        <v>262.82</v>
      </c>
    </row>
    <row r="196" spans="1:65" s="2" customFormat="1" ht="33" customHeight="1">
      <c r="A196" s="28"/>
      <c r="B196" s="29"/>
      <c r="C196" s="189" t="s">
        <v>573</v>
      </c>
      <c r="D196" s="189" t="s">
        <v>149</v>
      </c>
      <c r="E196" s="190" t="s">
        <v>574</v>
      </c>
      <c r="F196" s="191" t="s">
        <v>575</v>
      </c>
      <c r="G196" s="192" t="s">
        <v>244</v>
      </c>
      <c r="H196" s="193">
        <v>2</v>
      </c>
      <c r="I196" s="194">
        <v>20.96</v>
      </c>
      <c r="J196" s="194">
        <f>ROUND(I196*H196,2)</f>
        <v>41.92</v>
      </c>
      <c r="K196" s="195"/>
      <c r="L196" s="33"/>
      <c r="M196" s="196" t="s">
        <v>1</v>
      </c>
      <c r="N196" s="197" t="s">
        <v>42</v>
      </c>
      <c r="O196" s="198">
        <v>0.67059999999999997</v>
      </c>
      <c r="P196" s="198">
        <f>O196*H196</f>
        <v>1.3411999999999999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200" t="s">
        <v>420</v>
      </c>
      <c r="AT196" s="200" t="s">
        <v>149</v>
      </c>
      <c r="AU196" s="200" t="s">
        <v>154</v>
      </c>
      <c r="AY196" s="14" t="s">
        <v>147</v>
      </c>
      <c r="BE196" s="201">
        <f>IF(N196="základná",J196,0)</f>
        <v>0</v>
      </c>
      <c r="BF196" s="201">
        <f>IF(N196="znížená",J196,0)</f>
        <v>41.92</v>
      </c>
      <c r="BG196" s="201">
        <f>IF(N196="zákl. prenesená",J196,0)</f>
        <v>0</v>
      </c>
      <c r="BH196" s="201">
        <f>IF(N196="zníž. prenesená",J196,0)</f>
        <v>0</v>
      </c>
      <c r="BI196" s="201">
        <f>IF(N196="nulová",J196,0)</f>
        <v>0</v>
      </c>
      <c r="BJ196" s="14" t="s">
        <v>154</v>
      </c>
      <c r="BK196" s="201">
        <f>ROUND(I196*H196,2)</f>
        <v>41.92</v>
      </c>
      <c r="BL196" s="14" t="s">
        <v>420</v>
      </c>
      <c r="BM196" s="200" t="s">
        <v>576</v>
      </c>
    </row>
    <row r="197" spans="1:65" s="2" customFormat="1" ht="24.2" customHeight="1">
      <c r="A197" s="28"/>
      <c r="B197" s="29"/>
      <c r="C197" s="206" t="s">
        <v>284</v>
      </c>
      <c r="D197" s="206" t="s">
        <v>222</v>
      </c>
      <c r="E197" s="207" t="s">
        <v>577</v>
      </c>
      <c r="F197" s="208" t="s">
        <v>578</v>
      </c>
      <c r="G197" s="209" t="s">
        <v>244</v>
      </c>
      <c r="H197" s="210">
        <v>2</v>
      </c>
      <c r="I197" s="211">
        <v>110.45</v>
      </c>
      <c r="J197" s="211">
        <f>ROUND(I197*H197,2)</f>
        <v>220.9</v>
      </c>
      <c r="K197" s="212"/>
      <c r="L197" s="213"/>
      <c r="M197" s="214" t="s">
        <v>1</v>
      </c>
      <c r="N197" s="215" t="s">
        <v>42</v>
      </c>
      <c r="O197" s="198">
        <v>0</v>
      </c>
      <c r="P197" s="198">
        <f>O197*H197</f>
        <v>0</v>
      </c>
      <c r="Q197" s="198">
        <v>1.9300000000000001E-3</v>
      </c>
      <c r="R197" s="198">
        <f>Q197*H197</f>
        <v>3.8600000000000001E-3</v>
      </c>
      <c r="S197" s="198">
        <v>0</v>
      </c>
      <c r="T197" s="199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200" t="s">
        <v>579</v>
      </c>
      <c r="AT197" s="200" t="s">
        <v>222</v>
      </c>
      <c r="AU197" s="200" t="s">
        <v>154</v>
      </c>
      <c r="AY197" s="14" t="s">
        <v>147</v>
      </c>
      <c r="BE197" s="201">
        <f>IF(N197="základná",J197,0)</f>
        <v>0</v>
      </c>
      <c r="BF197" s="201">
        <f>IF(N197="znížená",J197,0)</f>
        <v>220.9</v>
      </c>
      <c r="BG197" s="201">
        <f>IF(N197="zákl. prenesená",J197,0)</f>
        <v>0</v>
      </c>
      <c r="BH197" s="201">
        <f>IF(N197="zníž. prenesená",J197,0)</f>
        <v>0</v>
      </c>
      <c r="BI197" s="201">
        <f>IF(N197="nulová",J197,0)</f>
        <v>0</v>
      </c>
      <c r="BJ197" s="14" t="s">
        <v>154</v>
      </c>
      <c r="BK197" s="201">
        <f>ROUND(I197*H197,2)</f>
        <v>220.9</v>
      </c>
      <c r="BL197" s="14" t="s">
        <v>420</v>
      </c>
      <c r="BM197" s="200" t="s">
        <v>580</v>
      </c>
    </row>
    <row r="198" spans="1:65" s="12" customFormat="1" ht="22.9" customHeight="1">
      <c r="B198" s="174"/>
      <c r="C198" s="175"/>
      <c r="D198" s="176" t="s">
        <v>75</v>
      </c>
      <c r="E198" s="187" t="s">
        <v>581</v>
      </c>
      <c r="F198" s="187" t="s">
        <v>582</v>
      </c>
      <c r="G198" s="175"/>
      <c r="H198" s="175"/>
      <c r="I198" s="175"/>
      <c r="J198" s="188">
        <f>BK198</f>
        <v>1176.48</v>
      </c>
      <c r="K198" s="175"/>
      <c r="L198" s="179"/>
      <c r="M198" s="180"/>
      <c r="N198" s="181"/>
      <c r="O198" s="181"/>
      <c r="P198" s="182">
        <f>SUM(P199:P200)</f>
        <v>5.5575000000000001</v>
      </c>
      <c r="Q198" s="181"/>
      <c r="R198" s="182">
        <f>SUM(R199:R200)</f>
        <v>0</v>
      </c>
      <c r="S198" s="181"/>
      <c r="T198" s="183">
        <f>SUM(T199:T200)</f>
        <v>0</v>
      </c>
      <c r="AR198" s="184" t="s">
        <v>158</v>
      </c>
      <c r="AT198" s="185" t="s">
        <v>75</v>
      </c>
      <c r="AU198" s="185" t="s">
        <v>84</v>
      </c>
      <c r="AY198" s="184" t="s">
        <v>147</v>
      </c>
      <c r="BK198" s="186">
        <f>SUM(BK199:BK200)</f>
        <v>1176.48</v>
      </c>
    </row>
    <row r="199" spans="1:65" s="2" customFormat="1" ht="24.2" customHeight="1">
      <c r="A199" s="28"/>
      <c r="B199" s="29"/>
      <c r="C199" s="189" t="s">
        <v>583</v>
      </c>
      <c r="D199" s="189" t="s">
        <v>149</v>
      </c>
      <c r="E199" s="190" t="s">
        <v>584</v>
      </c>
      <c r="F199" s="191" t="s">
        <v>585</v>
      </c>
      <c r="G199" s="192" t="s">
        <v>279</v>
      </c>
      <c r="H199" s="193">
        <v>171</v>
      </c>
      <c r="I199" s="194">
        <v>0.74</v>
      </c>
      <c r="J199" s="194">
        <f>ROUND(I199*H199,2)</f>
        <v>126.54</v>
      </c>
      <c r="K199" s="195"/>
      <c r="L199" s="33"/>
      <c r="M199" s="196" t="s">
        <v>1</v>
      </c>
      <c r="N199" s="197" t="s">
        <v>42</v>
      </c>
      <c r="O199" s="198">
        <v>3.2500000000000001E-2</v>
      </c>
      <c r="P199" s="198">
        <f>O199*H199</f>
        <v>5.5575000000000001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200" t="s">
        <v>420</v>
      </c>
      <c r="AT199" s="200" t="s">
        <v>149</v>
      </c>
      <c r="AU199" s="200" t="s">
        <v>154</v>
      </c>
      <c r="AY199" s="14" t="s">
        <v>147</v>
      </c>
      <c r="BE199" s="201">
        <f>IF(N199="základná",J199,0)</f>
        <v>0</v>
      </c>
      <c r="BF199" s="201">
        <f>IF(N199="znížená",J199,0)</f>
        <v>126.54</v>
      </c>
      <c r="BG199" s="201">
        <f>IF(N199="zákl. prenesená",J199,0)</f>
        <v>0</v>
      </c>
      <c r="BH199" s="201">
        <f>IF(N199="zníž. prenesená",J199,0)</f>
        <v>0</v>
      </c>
      <c r="BI199" s="201">
        <f>IF(N199="nulová",J199,0)</f>
        <v>0</v>
      </c>
      <c r="BJ199" s="14" t="s">
        <v>154</v>
      </c>
      <c r="BK199" s="201">
        <f>ROUND(I199*H199,2)</f>
        <v>126.54</v>
      </c>
      <c r="BL199" s="14" t="s">
        <v>420</v>
      </c>
      <c r="BM199" s="200" t="s">
        <v>586</v>
      </c>
    </row>
    <row r="200" spans="1:65" s="2" customFormat="1" ht="16.5" customHeight="1">
      <c r="A200" s="28"/>
      <c r="B200" s="29"/>
      <c r="C200" s="206" t="s">
        <v>287</v>
      </c>
      <c r="D200" s="206" t="s">
        <v>222</v>
      </c>
      <c r="E200" s="207" t="s">
        <v>587</v>
      </c>
      <c r="F200" s="208" t="s">
        <v>588</v>
      </c>
      <c r="G200" s="209" t="s">
        <v>279</v>
      </c>
      <c r="H200" s="210">
        <v>171</v>
      </c>
      <c r="I200" s="211">
        <v>6.14</v>
      </c>
      <c r="J200" s="211">
        <f>ROUND(I200*H200,2)</f>
        <v>1049.94</v>
      </c>
      <c r="K200" s="212"/>
      <c r="L200" s="213"/>
      <c r="M200" s="216" t="s">
        <v>1</v>
      </c>
      <c r="N200" s="217" t="s">
        <v>42</v>
      </c>
      <c r="O200" s="204">
        <v>0</v>
      </c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200" t="s">
        <v>579</v>
      </c>
      <c r="AT200" s="200" t="s">
        <v>222</v>
      </c>
      <c r="AU200" s="200" t="s">
        <v>154</v>
      </c>
      <c r="AY200" s="14" t="s">
        <v>147</v>
      </c>
      <c r="BE200" s="201">
        <f>IF(N200="základná",J200,0)</f>
        <v>0</v>
      </c>
      <c r="BF200" s="201">
        <f>IF(N200="znížená",J200,0)</f>
        <v>1049.94</v>
      </c>
      <c r="BG200" s="201">
        <f>IF(N200="zákl. prenesená",J200,0)</f>
        <v>0</v>
      </c>
      <c r="BH200" s="201">
        <f>IF(N200="zníž. prenesená",J200,0)</f>
        <v>0</v>
      </c>
      <c r="BI200" s="201">
        <f>IF(N200="nulová",J200,0)</f>
        <v>0</v>
      </c>
      <c r="BJ200" s="14" t="s">
        <v>154</v>
      </c>
      <c r="BK200" s="201">
        <f>ROUND(I200*H200,2)</f>
        <v>1049.94</v>
      </c>
      <c r="BL200" s="14" t="s">
        <v>420</v>
      </c>
      <c r="BM200" s="200" t="s">
        <v>589</v>
      </c>
    </row>
    <row r="201" spans="1:65" s="2" customFormat="1" ht="6.95" customHeight="1">
      <c r="A201" s="28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33"/>
      <c r="M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</row>
  </sheetData>
  <sheetProtection algorithmName="SHA-512" hashValue="xF0WGzrFtToPQ5dBS+tdgoko905Sk3Bo8H1z6QaWYG4IlkXiKwg0fDFClH82qIf/F5WmWEWINcIl792wuxkxEw==" saltValue="WFCKJrtgEWIPQK8iNW5+ea0qtAmCaMk1ZubRG3NAepSHf0HKYevBUAyhKtc/PrJfNMgWmQlDhf/KxsJUwEUZ7w==" spinCount="100000" sheet="1" objects="1" scenarios="1" formatColumns="0" formatRows="0" autoFilter="0"/>
  <autoFilter ref="C129:K200" xr:uid="{00000000-0009-0000-0000-000005000000}"/>
  <mergeCells count="8">
    <mergeCell ref="E120:H120"/>
    <mergeCell ref="E122:H12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100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590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ROUND(J126, 2)</f>
        <v>28881.97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ROUND((SUM(BE126:BE179)),  2)</f>
        <v>0</v>
      </c>
      <c r="G33" s="124"/>
      <c r="H33" s="124"/>
      <c r="I33" s="125">
        <v>0.2</v>
      </c>
      <c r="J33" s="123">
        <f>ROUND(((SUM(BE126:BE179))*I33),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ROUND((SUM(BF126:BF179)),  2)</f>
        <v>28881.97</v>
      </c>
      <c r="G34" s="28"/>
      <c r="H34" s="28"/>
      <c r="I34" s="127">
        <v>0.2</v>
      </c>
      <c r="J34" s="126">
        <f>ROUND(((SUM(BF126:BF179))*I34),  2)</f>
        <v>5776.39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ROUND((SUM(BG126:BG179)),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ROUND((SUM(BH126:BH179)),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ROUND((SUM(BI126:BI179)),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34658.36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06 - SO05.2 Splašková kanalizácia, žumpa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J126</f>
        <v>28881.969999999998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J127</f>
        <v>28115.229999999996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128</v>
      </c>
      <c r="E98" s="159"/>
      <c r="F98" s="159"/>
      <c r="G98" s="159"/>
      <c r="H98" s="159"/>
      <c r="I98" s="159"/>
      <c r="J98" s="160">
        <f>J128</f>
        <v>16754.27</v>
      </c>
      <c r="K98" s="157"/>
      <c r="L98" s="161"/>
    </row>
    <row r="99" spans="1:31" s="10" customFormat="1" ht="19.899999999999999" hidden="1" customHeight="1">
      <c r="B99" s="156"/>
      <c r="C99" s="157"/>
      <c r="D99" s="158" t="s">
        <v>209</v>
      </c>
      <c r="E99" s="159"/>
      <c r="F99" s="159"/>
      <c r="G99" s="159"/>
      <c r="H99" s="159"/>
      <c r="I99" s="159"/>
      <c r="J99" s="160">
        <f>J145</f>
        <v>979.55</v>
      </c>
      <c r="K99" s="157"/>
      <c r="L99" s="161"/>
    </row>
    <row r="100" spans="1:31" s="10" customFormat="1" ht="19.899999999999999" hidden="1" customHeight="1">
      <c r="B100" s="156"/>
      <c r="C100" s="157"/>
      <c r="D100" s="158" t="s">
        <v>210</v>
      </c>
      <c r="E100" s="159"/>
      <c r="F100" s="159"/>
      <c r="G100" s="159"/>
      <c r="H100" s="159"/>
      <c r="I100" s="159"/>
      <c r="J100" s="160">
        <f>J150</f>
        <v>271.76</v>
      </c>
      <c r="K100" s="157"/>
      <c r="L100" s="161"/>
    </row>
    <row r="101" spans="1:31" s="10" customFormat="1" ht="19.899999999999999" hidden="1" customHeight="1">
      <c r="B101" s="156"/>
      <c r="C101" s="157"/>
      <c r="D101" s="158" t="s">
        <v>434</v>
      </c>
      <c r="E101" s="159"/>
      <c r="F101" s="159"/>
      <c r="G101" s="159"/>
      <c r="H101" s="159"/>
      <c r="I101" s="159"/>
      <c r="J101" s="160">
        <f>J153</f>
        <v>254.1</v>
      </c>
      <c r="K101" s="157"/>
      <c r="L101" s="161"/>
    </row>
    <row r="102" spans="1:31" s="10" customFormat="1" ht="19.899999999999999" hidden="1" customHeight="1">
      <c r="B102" s="156"/>
      <c r="C102" s="157"/>
      <c r="D102" s="158" t="s">
        <v>435</v>
      </c>
      <c r="E102" s="159"/>
      <c r="F102" s="159"/>
      <c r="G102" s="159"/>
      <c r="H102" s="159"/>
      <c r="I102" s="159"/>
      <c r="J102" s="160">
        <f>J158</f>
        <v>7717.56</v>
      </c>
      <c r="K102" s="157"/>
      <c r="L102" s="161"/>
    </row>
    <row r="103" spans="1:31" s="10" customFormat="1" ht="19.899999999999999" hidden="1" customHeight="1">
      <c r="B103" s="156"/>
      <c r="C103" s="157"/>
      <c r="D103" s="158" t="s">
        <v>131</v>
      </c>
      <c r="E103" s="159"/>
      <c r="F103" s="159"/>
      <c r="G103" s="159"/>
      <c r="H103" s="159"/>
      <c r="I103" s="159"/>
      <c r="J103" s="160">
        <f>J169</f>
        <v>2137.9899999999998</v>
      </c>
      <c r="K103" s="157"/>
      <c r="L103" s="161"/>
    </row>
    <row r="104" spans="1:31" s="9" customFormat="1" ht="24.95" hidden="1" customHeight="1">
      <c r="B104" s="150"/>
      <c r="C104" s="151"/>
      <c r="D104" s="152" t="s">
        <v>438</v>
      </c>
      <c r="E104" s="153"/>
      <c r="F104" s="153"/>
      <c r="G104" s="153"/>
      <c r="H104" s="153"/>
      <c r="I104" s="153"/>
      <c r="J104" s="154">
        <f>J171</f>
        <v>766.74</v>
      </c>
      <c r="K104" s="151"/>
      <c r="L104" s="155"/>
    </row>
    <row r="105" spans="1:31" s="10" customFormat="1" ht="19.899999999999999" hidden="1" customHeight="1">
      <c r="B105" s="156"/>
      <c r="C105" s="157"/>
      <c r="D105" s="158" t="s">
        <v>440</v>
      </c>
      <c r="E105" s="159"/>
      <c r="F105" s="159"/>
      <c r="G105" s="159"/>
      <c r="H105" s="159"/>
      <c r="I105" s="159"/>
      <c r="J105" s="160">
        <f>J172</f>
        <v>325.01000000000005</v>
      </c>
      <c r="K105" s="157"/>
      <c r="L105" s="161"/>
    </row>
    <row r="106" spans="1:31" s="10" customFormat="1" ht="19.899999999999999" hidden="1" customHeight="1">
      <c r="B106" s="156"/>
      <c r="C106" s="157"/>
      <c r="D106" s="158" t="s">
        <v>441</v>
      </c>
      <c r="E106" s="159"/>
      <c r="F106" s="159"/>
      <c r="G106" s="159"/>
      <c r="H106" s="159"/>
      <c r="I106" s="159"/>
      <c r="J106" s="160">
        <f>J175</f>
        <v>441.73</v>
      </c>
      <c r="K106" s="157"/>
      <c r="L106" s="161"/>
    </row>
    <row r="107" spans="1:31" s="2" customFormat="1" ht="21.75" hidden="1" customHeight="1">
      <c r="A107" s="28"/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hidden="1" customHeight="1">
      <c r="A108" s="28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ht="11.25" hidden="1"/>
    <row r="110" spans="1:31" ht="11.25" hidden="1"/>
    <row r="111" spans="1:31" ht="11.25" hidden="1"/>
    <row r="112" spans="1:31" s="2" customFormat="1" ht="6.95" customHeight="1">
      <c r="A112" s="28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133</v>
      </c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13</v>
      </c>
      <c r="D115" s="30"/>
      <c r="E115" s="30"/>
      <c r="F115" s="30"/>
      <c r="G115" s="30"/>
      <c r="H115" s="30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30"/>
      <c r="D116" s="30"/>
      <c r="E116" s="262" t="str">
        <f>E7</f>
        <v>Zberný dvor obce Chtelnica</v>
      </c>
      <c r="F116" s="263"/>
      <c r="G116" s="263"/>
      <c r="H116" s="263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29"/>
      <c r="C117" s="25" t="s">
        <v>120</v>
      </c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6.5" customHeight="1">
      <c r="A118" s="28"/>
      <c r="B118" s="29"/>
      <c r="C118" s="30"/>
      <c r="D118" s="30"/>
      <c r="E118" s="222" t="str">
        <f>E9</f>
        <v>06 - SO05.2 Splašková kanalizácia, žumpa</v>
      </c>
      <c r="F118" s="264"/>
      <c r="G118" s="264"/>
      <c r="H118" s="264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2" customHeight="1">
      <c r="A120" s="28"/>
      <c r="B120" s="29"/>
      <c r="C120" s="25" t="s">
        <v>17</v>
      </c>
      <c r="D120" s="30"/>
      <c r="E120" s="30"/>
      <c r="F120" s="23" t="str">
        <f>F12</f>
        <v>Chtelnica</v>
      </c>
      <c r="G120" s="30"/>
      <c r="H120" s="30"/>
      <c r="I120" s="25" t="s">
        <v>19</v>
      </c>
      <c r="J120" s="64" t="str">
        <f>IF(J12="","",J12)</f>
        <v>5. 10. 2022</v>
      </c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5.2" customHeight="1">
      <c r="A122" s="28"/>
      <c r="B122" s="29"/>
      <c r="C122" s="25" t="s">
        <v>21</v>
      </c>
      <c r="D122" s="30"/>
      <c r="E122" s="30"/>
      <c r="F122" s="23" t="str">
        <f>E15</f>
        <v>Obec Chtelnica</v>
      </c>
      <c r="G122" s="30"/>
      <c r="H122" s="30"/>
      <c r="I122" s="25" t="s">
        <v>30</v>
      </c>
      <c r="J122" s="26" t="str">
        <f>E21</f>
        <v xml:space="preserve"> </v>
      </c>
      <c r="K122" s="30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15.2" customHeight="1">
      <c r="A123" s="28"/>
      <c r="B123" s="29"/>
      <c r="C123" s="25" t="s">
        <v>26</v>
      </c>
      <c r="D123" s="30"/>
      <c r="E123" s="30"/>
      <c r="F123" s="23" t="str">
        <f>IF(E18="","",E18)</f>
        <v>INVEX, spol. s r.o.</v>
      </c>
      <c r="G123" s="30"/>
      <c r="H123" s="30"/>
      <c r="I123" s="25" t="s">
        <v>33</v>
      </c>
      <c r="J123" s="26" t="str">
        <f>E24</f>
        <v>Ing.Brestovanská</v>
      </c>
      <c r="K123" s="30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0.35" customHeight="1">
      <c r="A124" s="28"/>
      <c r="B124" s="29"/>
      <c r="C124" s="30"/>
      <c r="D124" s="30"/>
      <c r="E124" s="30"/>
      <c r="F124" s="30"/>
      <c r="G124" s="30"/>
      <c r="H124" s="30"/>
      <c r="I124" s="30"/>
      <c r="J124" s="30"/>
      <c r="K124" s="30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11" customFormat="1" ht="29.25" customHeight="1">
      <c r="A125" s="162"/>
      <c r="B125" s="163"/>
      <c r="C125" s="164" t="s">
        <v>134</v>
      </c>
      <c r="D125" s="165" t="s">
        <v>61</v>
      </c>
      <c r="E125" s="165" t="s">
        <v>57</v>
      </c>
      <c r="F125" s="165" t="s">
        <v>58</v>
      </c>
      <c r="G125" s="165" t="s">
        <v>135</v>
      </c>
      <c r="H125" s="165" t="s">
        <v>136</v>
      </c>
      <c r="I125" s="165" t="s">
        <v>137</v>
      </c>
      <c r="J125" s="166" t="s">
        <v>124</v>
      </c>
      <c r="K125" s="167" t="s">
        <v>138</v>
      </c>
      <c r="L125" s="168"/>
      <c r="M125" s="73" t="s">
        <v>1</v>
      </c>
      <c r="N125" s="74" t="s">
        <v>40</v>
      </c>
      <c r="O125" s="74" t="s">
        <v>139</v>
      </c>
      <c r="P125" s="74" t="s">
        <v>140</v>
      </c>
      <c r="Q125" s="74" t="s">
        <v>141</v>
      </c>
      <c r="R125" s="74" t="s">
        <v>142</v>
      </c>
      <c r="S125" s="74" t="s">
        <v>143</v>
      </c>
      <c r="T125" s="75" t="s">
        <v>144</v>
      </c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</row>
    <row r="126" spans="1:63" s="2" customFormat="1" ht="22.9" customHeight="1">
      <c r="A126" s="28"/>
      <c r="B126" s="29"/>
      <c r="C126" s="80" t="s">
        <v>125</v>
      </c>
      <c r="D126" s="30"/>
      <c r="E126" s="30"/>
      <c r="F126" s="30"/>
      <c r="G126" s="30"/>
      <c r="H126" s="30"/>
      <c r="I126" s="30"/>
      <c r="J126" s="169">
        <f>BK126</f>
        <v>28881.969999999998</v>
      </c>
      <c r="K126" s="30"/>
      <c r="L126" s="33"/>
      <c r="M126" s="76"/>
      <c r="N126" s="170"/>
      <c r="O126" s="77"/>
      <c r="P126" s="171">
        <f>P127+P171</f>
        <v>847.06240799999978</v>
      </c>
      <c r="Q126" s="77"/>
      <c r="R126" s="171">
        <f>R127+R171</f>
        <v>33.287604600000002</v>
      </c>
      <c r="S126" s="77"/>
      <c r="T126" s="172">
        <f>T127+T171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75</v>
      </c>
      <c r="AU126" s="14" t="s">
        <v>126</v>
      </c>
      <c r="BK126" s="173">
        <f>BK127+BK171</f>
        <v>28881.969999999998</v>
      </c>
    </row>
    <row r="127" spans="1:63" s="12" customFormat="1" ht="25.9" customHeight="1">
      <c r="B127" s="174"/>
      <c r="C127" s="175"/>
      <c r="D127" s="176" t="s">
        <v>75</v>
      </c>
      <c r="E127" s="177" t="s">
        <v>145</v>
      </c>
      <c r="F127" s="177" t="s">
        <v>146</v>
      </c>
      <c r="G127" s="175"/>
      <c r="H127" s="175"/>
      <c r="I127" s="175"/>
      <c r="J127" s="178">
        <f>BK127</f>
        <v>28115.229999999996</v>
      </c>
      <c r="K127" s="175"/>
      <c r="L127" s="179"/>
      <c r="M127" s="180"/>
      <c r="N127" s="181"/>
      <c r="O127" s="181"/>
      <c r="P127" s="182">
        <f>P128+P145+P150+P153+P158+P169</f>
        <v>838.08290799999975</v>
      </c>
      <c r="Q127" s="181"/>
      <c r="R127" s="182">
        <f>R128+R145+R150+R153+R158+R169</f>
        <v>33.009604600000003</v>
      </c>
      <c r="S127" s="181"/>
      <c r="T127" s="183">
        <f>T128+T145+T150+T153+T158+T169</f>
        <v>0</v>
      </c>
      <c r="AR127" s="184" t="s">
        <v>84</v>
      </c>
      <c r="AT127" s="185" t="s">
        <v>75</v>
      </c>
      <c r="AU127" s="185" t="s">
        <v>76</v>
      </c>
      <c r="AY127" s="184" t="s">
        <v>147</v>
      </c>
      <c r="BK127" s="186">
        <f>BK128+BK145+BK150+BK153+BK158+BK169</f>
        <v>28115.229999999996</v>
      </c>
    </row>
    <row r="128" spans="1:63" s="12" customFormat="1" ht="22.9" customHeight="1">
      <c r="B128" s="174"/>
      <c r="C128" s="175"/>
      <c r="D128" s="176" t="s">
        <v>75</v>
      </c>
      <c r="E128" s="187" t="s">
        <v>84</v>
      </c>
      <c r="F128" s="187" t="s">
        <v>148</v>
      </c>
      <c r="G128" s="175"/>
      <c r="H128" s="175"/>
      <c r="I128" s="175"/>
      <c r="J128" s="188">
        <f>BK128</f>
        <v>16754.27</v>
      </c>
      <c r="K128" s="175"/>
      <c r="L128" s="179"/>
      <c r="M128" s="180"/>
      <c r="N128" s="181"/>
      <c r="O128" s="181"/>
      <c r="P128" s="182">
        <f>SUM(P129:P144)</f>
        <v>759.37249999999983</v>
      </c>
      <c r="Q128" s="181"/>
      <c r="R128" s="182">
        <f>SUM(R129:R144)</f>
        <v>0.1164</v>
      </c>
      <c r="S128" s="181"/>
      <c r="T128" s="183">
        <f>SUM(T129:T144)</f>
        <v>0</v>
      </c>
      <c r="AR128" s="184" t="s">
        <v>84</v>
      </c>
      <c r="AT128" s="185" t="s">
        <v>75</v>
      </c>
      <c r="AU128" s="185" t="s">
        <v>84</v>
      </c>
      <c r="AY128" s="184" t="s">
        <v>147</v>
      </c>
      <c r="BK128" s="186">
        <f>SUM(BK129:BK144)</f>
        <v>16754.27</v>
      </c>
    </row>
    <row r="129" spans="1:65" s="2" customFormat="1" ht="33" customHeight="1">
      <c r="A129" s="28"/>
      <c r="B129" s="29"/>
      <c r="C129" s="189" t="s">
        <v>84</v>
      </c>
      <c r="D129" s="189" t="s">
        <v>149</v>
      </c>
      <c r="E129" s="190" t="s">
        <v>353</v>
      </c>
      <c r="F129" s="191" t="s">
        <v>354</v>
      </c>
      <c r="G129" s="192" t="s">
        <v>161</v>
      </c>
      <c r="H129" s="193">
        <v>15.8</v>
      </c>
      <c r="I129" s="194">
        <v>1.61</v>
      </c>
      <c r="J129" s="194">
        <f t="shared" ref="J129:J144" si="0">ROUND(I129*H129,2)</f>
        <v>25.44</v>
      </c>
      <c r="K129" s="195"/>
      <c r="L129" s="33"/>
      <c r="M129" s="196" t="s">
        <v>1</v>
      </c>
      <c r="N129" s="197" t="s">
        <v>42</v>
      </c>
      <c r="O129" s="198">
        <v>1.2999999999999999E-2</v>
      </c>
      <c r="P129" s="198">
        <f t="shared" ref="P129:P144" si="1">O129*H129</f>
        <v>0.2054</v>
      </c>
      <c r="Q129" s="198">
        <v>0</v>
      </c>
      <c r="R129" s="198">
        <f t="shared" ref="R129:R144" si="2">Q129*H129</f>
        <v>0</v>
      </c>
      <c r="S129" s="198">
        <v>0</v>
      </c>
      <c r="T129" s="199">
        <f t="shared" ref="T129:T144" si="3"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0" t="s">
        <v>153</v>
      </c>
      <c r="AT129" s="200" t="s">
        <v>149</v>
      </c>
      <c r="AU129" s="200" t="s">
        <v>154</v>
      </c>
      <c r="AY129" s="14" t="s">
        <v>147</v>
      </c>
      <c r="BE129" s="201">
        <f t="shared" ref="BE129:BE144" si="4">IF(N129="základná",J129,0)</f>
        <v>0</v>
      </c>
      <c r="BF129" s="201">
        <f t="shared" ref="BF129:BF144" si="5">IF(N129="znížená",J129,0)</f>
        <v>25.44</v>
      </c>
      <c r="BG129" s="201">
        <f t="shared" ref="BG129:BG144" si="6">IF(N129="zákl. prenesená",J129,0)</f>
        <v>0</v>
      </c>
      <c r="BH129" s="201">
        <f t="shared" ref="BH129:BH144" si="7">IF(N129="zníž. prenesená",J129,0)</f>
        <v>0</v>
      </c>
      <c r="BI129" s="201">
        <f t="shared" ref="BI129:BI144" si="8">IF(N129="nulová",J129,0)</f>
        <v>0</v>
      </c>
      <c r="BJ129" s="14" t="s">
        <v>154</v>
      </c>
      <c r="BK129" s="201">
        <f t="shared" ref="BK129:BK144" si="9">ROUND(I129*H129,2)</f>
        <v>25.44</v>
      </c>
      <c r="BL129" s="14" t="s">
        <v>153</v>
      </c>
      <c r="BM129" s="200" t="s">
        <v>154</v>
      </c>
    </row>
    <row r="130" spans="1:65" s="2" customFormat="1" ht="24.2" customHeight="1">
      <c r="A130" s="28"/>
      <c r="B130" s="29"/>
      <c r="C130" s="189" t="s">
        <v>154</v>
      </c>
      <c r="D130" s="189" t="s">
        <v>149</v>
      </c>
      <c r="E130" s="190" t="s">
        <v>442</v>
      </c>
      <c r="F130" s="191" t="s">
        <v>443</v>
      </c>
      <c r="G130" s="192" t="s">
        <v>161</v>
      </c>
      <c r="H130" s="193">
        <v>9.6</v>
      </c>
      <c r="I130" s="194">
        <v>15.43</v>
      </c>
      <c r="J130" s="194">
        <f t="shared" si="0"/>
        <v>148.13</v>
      </c>
      <c r="K130" s="195"/>
      <c r="L130" s="33"/>
      <c r="M130" s="196" t="s">
        <v>1</v>
      </c>
      <c r="N130" s="197" t="s">
        <v>42</v>
      </c>
      <c r="O130" s="198">
        <v>0.81100000000000005</v>
      </c>
      <c r="P130" s="198">
        <f t="shared" si="1"/>
        <v>7.7856000000000005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200" t="s">
        <v>153</v>
      </c>
      <c r="AT130" s="200" t="s">
        <v>149</v>
      </c>
      <c r="AU130" s="200" t="s">
        <v>154</v>
      </c>
      <c r="AY130" s="14" t="s">
        <v>147</v>
      </c>
      <c r="BE130" s="201">
        <f t="shared" si="4"/>
        <v>0</v>
      </c>
      <c r="BF130" s="201">
        <f t="shared" si="5"/>
        <v>148.13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4" t="s">
        <v>154</v>
      </c>
      <c r="BK130" s="201">
        <f t="shared" si="9"/>
        <v>148.13</v>
      </c>
      <c r="BL130" s="14" t="s">
        <v>153</v>
      </c>
      <c r="BM130" s="200" t="s">
        <v>153</v>
      </c>
    </row>
    <row r="131" spans="1:65" s="2" customFormat="1" ht="16.5" customHeight="1">
      <c r="A131" s="28"/>
      <c r="B131" s="29"/>
      <c r="C131" s="189" t="s">
        <v>158</v>
      </c>
      <c r="D131" s="189" t="s">
        <v>149</v>
      </c>
      <c r="E131" s="190" t="s">
        <v>444</v>
      </c>
      <c r="F131" s="191" t="s">
        <v>445</v>
      </c>
      <c r="G131" s="192" t="s">
        <v>161</v>
      </c>
      <c r="H131" s="193">
        <v>9.6</v>
      </c>
      <c r="I131" s="194">
        <v>1.52</v>
      </c>
      <c r="J131" s="194">
        <f t="shared" si="0"/>
        <v>14.59</v>
      </c>
      <c r="K131" s="195"/>
      <c r="L131" s="33"/>
      <c r="M131" s="196" t="s">
        <v>1</v>
      </c>
      <c r="N131" s="197" t="s">
        <v>42</v>
      </c>
      <c r="O131" s="198">
        <v>0.08</v>
      </c>
      <c r="P131" s="198">
        <f t="shared" si="1"/>
        <v>0.76800000000000002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0" t="s">
        <v>153</v>
      </c>
      <c r="AT131" s="200" t="s">
        <v>149</v>
      </c>
      <c r="AU131" s="200" t="s">
        <v>154</v>
      </c>
      <c r="AY131" s="14" t="s">
        <v>147</v>
      </c>
      <c r="BE131" s="201">
        <f t="shared" si="4"/>
        <v>0</v>
      </c>
      <c r="BF131" s="201">
        <f t="shared" si="5"/>
        <v>14.59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4" t="s">
        <v>154</v>
      </c>
      <c r="BK131" s="201">
        <f t="shared" si="9"/>
        <v>14.59</v>
      </c>
      <c r="BL131" s="14" t="s">
        <v>153</v>
      </c>
      <c r="BM131" s="200" t="s">
        <v>162</v>
      </c>
    </row>
    <row r="132" spans="1:65" s="2" customFormat="1" ht="16.5" customHeight="1">
      <c r="A132" s="28"/>
      <c r="B132" s="29"/>
      <c r="C132" s="189" t="s">
        <v>153</v>
      </c>
      <c r="D132" s="189" t="s">
        <v>149</v>
      </c>
      <c r="E132" s="190" t="s">
        <v>446</v>
      </c>
      <c r="F132" s="191" t="s">
        <v>447</v>
      </c>
      <c r="G132" s="192" t="s">
        <v>161</v>
      </c>
      <c r="H132" s="193">
        <v>145</v>
      </c>
      <c r="I132" s="194">
        <v>68.349999999999994</v>
      </c>
      <c r="J132" s="194">
        <f t="shared" si="0"/>
        <v>9910.75</v>
      </c>
      <c r="K132" s="195"/>
      <c r="L132" s="33"/>
      <c r="M132" s="196" t="s">
        <v>1</v>
      </c>
      <c r="N132" s="197" t="s">
        <v>42</v>
      </c>
      <c r="O132" s="198">
        <v>2.9609999999999999</v>
      </c>
      <c r="P132" s="198">
        <f t="shared" si="1"/>
        <v>429.34499999999997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153</v>
      </c>
      <c r="AT132" s="200" t="s">
        <v>149</v>
      </c>
      <c r="AU132" s="200" t="s">
        <v>154</v>
      </c>
      <c r="AY132" s="14" t="s">
        <v>147</v>
      </c>
      <c r="BE132" s="201">
        <f t="shared" si="4"/>
        <v>0</v>
      </c>
      <c r="BF132" s="201">
        <f t="shared" si="5"/>
        <v>9910.75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4" t="s">
        <v>154</v>
      </c>
      <c r="BK132" s="201">
        <f t="shared" si="9"/>
        <v>9910.75</v>
      </c>
      <c r="BL132" s="14" t="s">
        <v>153</v>
      </c>
      <c r="BM132" s="200" t="s">
        <v>165</v>
      </c>
    </row>
    <row r="133" spans="1:65" s="2" customFormat="1" ht="16.5" customHeight="1">
      <c r="A133" s="28"/>
      <c r="B133" s="29"/>
      <c r="C133" s="189" t="s">
        <v>166</v>
      </c>
      <c r="D133" s="189" t="s">
        <v>149</v>
      </c>
      <c r="E133" s="190" t="s">
        <v>448</v>
      </c>
      <c r="F133" s="191" t="s">
        <v>449</v>
      </c>
      <c r="G133" s="192" t="s">
        <v>161</v>
      </c>
      <c r="H133" s="193">
        <v>145</v>
      </c>
      <c r="I133" s="194">
        <v>9.32</v>
      </c>
      <c r="J133" s="194">
        <f t="shared" si="0"/>
        <v>1351.4</v>
      </c>
      <c r="K133" s="195"/>
      <c r="L133" s="33"/>
      <c r="M133" s="196" t="s">
        <v>1</v>
      </c>
      <c r="N133" s="197" t="s">
        <v>42</v>
      </c>
      <c r="O133" s="198">
        <v>0.44700000000000001</v>
      </c>
      <c r="P133" s="198">
        <f t="shared" si="1"/>
        <v>64.814999999999998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153</v>
      </c>
      <c r="AT133" s="200" t="s">
        <v>149</v>
      </c>
      <c r="AU133" s="200" t="s">
        <v>154</v>
      </c>
      <c r="AY133" s="14" t="s">
        <v>147</v>
      </c>
      <c r="BE133" s="201">
        <f t="shared" si="4"/>
        <v>0</v>
      </c>
      <c r="BF133" s="201">
        <f t="shared" si="5"/>
        <v>1351.4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4" t="s">
        <v>154</v>
      </c>
      <c r="BK133" s="201">
        <f t="shared" si="9"/>
        <v>1351.4</v>
      </c>
      <c r="BL133" s="14" t="s">
        <v>153</v>
      </c>
      <c r="BM133" s="200" t="s">
        <v>110</v>
      </c>
    </row>
    <row r="134" spans="1:65" s="2" customFormat="1" ht="24.2" customHeight="1">
      <c r="A134" s="28"/>
      <c r="B134" s="29"/>
      <c r="C134" s="189" t="s">
        <v>162</v>
      </c>
      <c r="D134" s="189" t="s">
        <v>149</v>
      </c>
      <c r="E134" s="190" t="s">
        <v>450</v>
      </c>
      <c r="F134" s="191" t="s">
        <v>451</v>
      </c>
      <c r="G134" s="192" t="s">
        <v>157</v>
      </c>
      <c r="H134" s="193">
        <v>120</v>
      </c>
      <c r="I134" s="194">
        <v>6.12</v>
      </c>
      <c r="J134" s="194">
        <f t="shared" si="0"/>
        <v>734.4</v>
      </c>
      <c r="K134" s="195"/>
      <c r="L134" s="33"/>
      <c r="M134" s="196" t="s">
        <v>1</v>
      </c>
      <c r="N134" s="197" t="s">
        <v>42</v>
      </c>
      <c r="O134" s="198">
        <v>0.249</v>
      </c>
      <c r="P134" s="198">
        <f t="shared" si="1"/>
        <v>29.88</v>
      </c>
      <c r="Q134" s="198">
        <v>9.7000000000000005E-4</v>
      </c>
      <c r="R134" s="198">
        <f t="shared" si="2"/>
        <v>0.1164</v>
      </c>
      <c r="S134" s="198">
        <v>0</v>
      </c>
      <c r="T134" s="19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00" t="s">
        <v>153</v>
      </c>
      <c r="AT134" s="200" t="s">
        <v>149</v>
      </c>
      <c r="AU134" s="200" t="s">
        <v>154</v>
      </c>
      <c r="AY134" s="14" t="s">
        <v>147</v>
      </c>
      <c r="BE134" s="201">
        <f t="shared" si="4"/>
        <v>0</v>
      </c>
      <c r="BF134" s="201">
        <f t="shared" si="5"/>
        <v>734.4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4" t="s">
        <v>154</v>
      </c>
      <c r="BK134" s="201">
        <f t="shared" si="9"/>
        <v>734.4</v>
      </c>
      <c r="BL134" s="14" t="s">
        <v>153</v>
      </c>
      <c r="BM134" s="200" t="s">
        <v>171</v>
      </c>
    </row>
    <row r="135" spans="1:65" s="2" customFormat="1" ht="24.2" customHeight="1">
      <c r="A135" s="28"/>
      <c r="B135" s="29"/>
      <c r="C135" s="189" t="s">
        <v>172</v>
      </c>
      <c r="D135" s="189" t="s">
        <v>149</v>
      </c>
      <c r="E135" s="190" t="s">
        <v>452</v>
      </c>
      <c r="F135" s="191" t="s">
        <v>453</v>
      </c>
      <c r="G135" s="192" t="s">
        <v>157</v>
      </c>
      <c r="H135" s="193">
        <v>120</v>
      </c>
      <c r="I135" s="194">
        <v>3.53</v>
      </c>
      <c r="J135" s="194">
        <f t="shared" si="0"/>
        <v>423.6</v>
      </c>
      <c r="K135" s="195"/>
      <c r="L135" s="33"/>
      <c r="M135" s="196" t="s">
        <v>1</v>
      </c>
      <c r="N135" s="197" t="s">
        <v>42</v>
      </c>
      <c r="O135" s="198">
        <v>0.188</v>
      </c>
      <c r="P135" s="198">
        <f t="shared" si="1"/>
        <v>22.56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153</v>
      </c>
      <c r="AT135" s="200" t="s">
        <v>149</v>
      </c>
      <c r="AU135" s="200" t="s">
        <v>154</v>
      </c>
      <c r="AY135" s="14" t="s">
        <v>147</v>
      </c>
      <c r="BE135" s="201">
        <f t="shared" si="4"/>
        <v>0</v>
      </c>
      <c r="BF135" s="201">
        <f t="shared" si="5"/>
        <v>423.6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4" t="s">
        <v>154</v>
      </c>
      <c r="BK135" s="201">
        <f t="shared" si="9"/>
        <v>423.6</v>
      </c>
      <c r="BL135" s="14" t="s">
        <v>153</v>
      </c>
      <c r="BM135" s="200" t="s">
        <v>116</v>
      </c>
    </row>
    <row r="136" spans="1:65" s="2" customFormat="1" ht="24.2" customHeight="1">
      <c r="A136" s="28"/>
      <c r="B136" s="29"/>
      <c r="C136" s="189" t="s">
        <v>165</v>
      </c>
      <c r="D136" s="189" t="s">
        <v>149</v>
      </c>
      <c r="E136" s="190" t="s">
        <v>359</v>
      </c>
      <c r="F136" s="191" t="s">
        <v>360</v>
      </c>
      <c r="G136" s="192" t="s">
        <v>361</v>
      </c>
      <c r="H136" s="193">
        <v>37</v>
      </c>
      <c r="I136" s="194">
        <v>56.89</v>
      </c>
      <c r="J136" s="194">
        <f t="shared" si="0"/>
        <v>2104.9299999999998</v>
      </c>
      <c r="K136" s="195"/>
      <c r="L136" s="33"/>
      <c r="M136" s="196" t="s">
        <v>1</v>
      </c>
      <c r="N136" s="197" t="s">
        <v>42</v>
      </c>
      <c r="O136" s="198">
        <v>3.6030000000000002</v>
      </c>
      <c r="P136" s="198">
        <f t="shared" si="1"/>
        <v>133.31100000000001</v>
      </c>
      <c r="Q136" s="198">
        <v>0</v>
      </c>
      <c r="R136" s="198">
        <f t="shared" si="2"/>
        <v>0</v>
      </c>
      <c r="S136" s="198">
        <v>0</v>
      </c>
      <c r="T136" s="19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153</v>
      </c>
      <c r="AT136" s="200" t="s">
        <v>149</v>
      </c>
      <c r="AU136" s="200" t="s">
        <v>154</v>
      </c>
      <c r="AY136" s="14" t="s">
        <v>147</v>
      </c>
      <c r="BE136" s="201">
        <f t="shared" si="4"/>
        <v>0</v>
      </c>
      <c r="BF136" s="201">
        <f t="shared" si="5"/>
        <v>2104.9299999999998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4" t="s">
        <v>154</v>
      </c>
      <c r="BK136" s="201">
        <f t="shared" si="9"/>
        <v>2104.9299999999998</v>
      </c>
      <c r="BL136" s="14" t="s">
        <v>153</v>
      </c>
      <c r="BM136" s="200" t="s">
        <v>177</v>
      </c>
    </row>
    <row r="137" spans="1:65" s="2" customFormat="1" ht="21.75" customHeight="1">
      <c r="A137" s="28"/>
      <c r="B137" s="29"/>
      <c r="C137" s="189" t="s">
        <v>178</v>
      </c>
      <c r="D137" s="189" t="s">
        <v>149</v>
      </c>
      <c r="E137" s="190" t="s">
        <v>454</v>
      </c>
      <c r="F137" s="191" t="s">
        <v>455</v>
      </c>
      <c r="G137" s="192" t="s">
        <v>161</v>
      </c>
      <c r="H137" s="193">
        <v>37</v>
      </c>
      <c r="I137" s="194">
        <v>6.53</v>
      </c>
      <c r="J137" s="194">
        <f t="shared" si="0"/>
        <v>241.61</v>
      </c>
      <c r="K137" s="195"/>
      <c r="L137" s="33"/>
      <c r="M137" s="196" t="s">
        <v>1</v>
      </c>
      <c r="N137" s="197" t="s">
        <v>42</v>
      </c>
      <c r="O137" s="198">
        <v>7.0999999999999994E-2</v>
      </c>
      <c r="P137" s="198">
        <f t="shared" si="1"/>
        <v>2.6269999999999998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153</v>
      </c>
      <c r="AT137" s="200" t="s">
        <v>149</v>
      </c>
      <c r="AU137" s="200" t="s">
        <v>154</v>
      </c>
      <c r="AY137" s="14" t="s">
        <v>147</v>
      </c>
      <c r="BE137" s="201">
        <f t="shared" si="4"/>
        <v>0</v>
      </c>
      <c r="BF137" s="201">
        <f t="shared" si="5"/>
        <v>241.61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4" t="s">
        <v>154</v>
      </c>
      <c r="BK137" s="201">
        <f t="shared" si="9"/>
        <v>241.61</v>
      </c>
      <c r="BL137" s="14" t="s">
        <v>153</v>
      </c>
      <c r="BM137" s="200" t="s">
        <v>181</v>
      </c>
    </row>
    <row r="138" spans="1:65" s="2" customFormat="1" ht="21.75" customHeight="1">
      <c r="A138" s="28"/>
      <c r="B138" s="29"/>
      <c r="C138" s="189" t="s">
        <v>110</v>
      </c>
      <c r="D138" s="189" t="s">
        <v>149</v>
      </c>
      <c r="E138" s="190" t="s">
        <v>175</v>
      </c>
      <c r="F138" s="191" t="s">
        <v>176</v>
      </c>
      <c r="G138" s="192" t="s">
        <v>161</v>
      </c>
      <c r="H138" s="193">
        <v>37</v>
      </c>
      <c r="I138" s="194">
        <v>6.08</v>
      </c>
      <c r="J138" s="194">
        <f t="shared" si="0"/>
        <v>224.96</v>
      </c>
      <c r="K138" s="195"/>
      <c r="L138" s="33"/>
      <c r="M138" s="196" t="s">
        <v>1</v>
      </c>
      <c r="N138" s="197" t="s">
        <v>42</v>
      </c>
      <c r="O138" s="198">
        <v>0.27900000000000003</v>
      </c>
      <c r="P138" s="198">
        <f t="shared" si="1"/>
        <v>10.323</v>
      </c>
      <c r="Q138" s="198">
        <v>0</v>
      </c>
      <c r="R138" s="198">
        <f t="shared" si="2"/>
        <v>0</v>
      </c>
      <c r="S138" s="198">
        <v>0</v>
      </c>
      <c r="T138" s="19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00" t="s">
        <v>153</v>
      </c>
      <c r="AT138" s="200" t="s">
        <v>149</v>
      </c>
      <c r="AU138" s="200" t="s">
        <v>154</v>
      </c>
      <c r="AY138" s="14" t="s">
        <v>147</v>
      </c>
      <c r="BE138" s="201">
        <f t="shared" si="4"/>
        <v>0</v>
      </c>
      <c r="BF138" s="201">
        <f t="shared" si="5"/>
        <v>224.96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4" t="s">
        <v>154</v>
      </c>
      <c r="BK138" s="201">
        <f t="shared" si="9"/>
        <v>224.96</v>
      </c>
      <c r="BL138" s="14" t="s">
        <v>153</v>
      </c>
      <c r="BM138" s="200" t="s">
        <v>7</v>
      </c>
    </row>
    <row r="139" spans="1:65" s="2" customFormat="1" ht="24.2" customHeight="1">
      <c r="A139" s="28"/>
      <c r="B139" s="29"/>
      <c r="C139" s="189" t="s">
        <v>113</v>
      </c>
      <c r="D139" s="189" t="s">
        <v>149</v>
      </c>
      <c r="E139" s="190" t="s">
        <v>364</v>
      </c>
      <c r="F139" s="191" t="s">
        <v>365</v>
      </c>
      <c r="G139" s="192" t="s">
        <v>161</v>
      </c>
      <c r="H139" s="193">
        <v>37</v>
      </c>
      <c r="I139" s="194">
        <v>10.62</v>
      </c>
      <c r="J139" s="194">
        <f t="shared" si="0"/>
        <v>392.94</v>
      </c>
      <c r="K139" s="195"/>
      <c r="L139" s="33"/>
      <c r="M139" s="196" t="s">
        <v>1</v>
      </c>
      <c r="N139" s="197" t="s">
        <v>42</v>
      </c>
      <c r="O139" s="198">
        <v>0.61699999999999999</v>
      </c>
      <c r="P139" s="198">
        <f t="shared" si="1"/>
        <v>22.829000000000001</v>
      </c>
      <c r="Q139" s="198">
        <v>0</v>
      </c>
      <c r="R139" s="198">
        <f t="shared" si="2"/>
        <v>0</v>
      </c>
      <c r="S139" s="198">
        <v>0</v>
      </c>
      <c r="T139" s="19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153</v>
      </c>
      <c r="AT139" s="200" t="s">
        <v>149</v>
      </c>
      <c r="AU139" s="200" t="s">
        <v>154</v>
      </c>
      <c r="AY139" s="14" t="s">
        <v>147</v>
      </c>
      <c r="BE139" s="201">
        <f t="shared" si="4"/>
        <v>0</v>
      </c>
      <c r="BF139" s="201">
        <f t="shared" si="5"/>
        <v>392.94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4" t="s">
        <v>154</v>
      </c>
      <c r="BK139" s="201">
        <f t="shared" si="9"/>
        <v>392.94</v>
      </c>
      <c r="BL139" s="14" t="s">
        <v>153</v>
      </c>
      <c r="BM139" s="200" t="s">
        <v>186</v>
      </c>
    </row>
    <row r="140" spans="1:65" s="2" customFormat="1" ht="16.5" customHeight="1">
      <c r="A140" s="28"/>
      <c r="B140" s="29"/>
      <c r="C140" s="189" t="s">
        <v>171</v>
      </c>
      <c r="D140" s="189" t="s">
        <v>149</v>
      </c>
      <c r="E140" s="190" t="s">
        <v>182</v>
      </c>
      <c r="F140" s="191" t="s">
        <v>183</v>
      </c>
      <c r="G140" s="192" t="s">
        <v>161</v>
      </c>
      <c r="H140" s="193">
        <v>37</v>
      </c>
      <c r="I140" s="194">
        <v>1.1399999999999999</v>
      </c>
      <c r="J140" s="194">
        <f t="shared" si="0"/>
        <v>42.18</v>
      </c>
      <c r="K140" s="195"/>
      <c r="L140" s="33"/>
      <c r="M140" s="196" t="s">
        <v>1</v>
      </c>
      <c r="N140" s="197" t="s">
        <v>42</v>
      </c>
      <c r="O140" s="198">
        <v>8.9999999999999993E-3</v>
      </c>
      <c r="P140" s="198">
        <f t="shared" si="1"/>
        <v>0.33299999999999996</v>
      </c>
      <c r="Q140" s="198">
        <v>0</v>
      </c>
      <c r="R140" s="198">
        <f t="shared" si="2"/>
        <v>0</v>
      </c>
      <c r="S140" s="198">
        <v>0</v>
      </c>
      <c r="T140" s="19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00" t="s">
        <v>153</v>
      </c>
      <c r="AT140" s="200" t="s">
        <v>149</v>
      </c>
      <c r="AU140" s="200" t="s">
        <v>154</v>
      </c>
      <c r="AY140" s="14" t="s">
        <v>147</v>
      </c>
      <c r="BE140" s="201">
        <f t="shared" si="4"/>
        <v>0</v>
      </c>
      <c r="BF140" s="201">
        <f t="shared" si="5"/>
        <v>42.18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4" t="s">
        <v>154</v>
      </c>
      <c r="BK140" s="201">
        <f t="shared" si="9"/>
        <v>42.18</v>
      </c>
      <c r="BL140" s="14" t="s">
        <v>153</v>
      </c>
      <c r="BM140" s="200" t="s">
        <v>190</v>
      </c>
    </row>
    <row r="141" spans="1:65" s="2" customFormat="1" ht="33" customHeight="1">
      <c r="A141" s="28"/>
      <c r="B141" s="29"/>
      <c r="C141" s="189" t="s">
        <v>192</v>
      </c>
      <c r="D141" s="189" t="s">
        <v>149</v>
      </c>
      <c r="E141" s="190" t="s">
        <v>456</v>
      </c>
      <c r="F141" s="191" t="s">
        <v>457</v>
      </c>
      <c r="G141" s="192" t="s">
        <v>161</v>
      </c>
      <c r="H141" s="193">
        <v>115</v>
      </c>
      <c r="I141" s="194">
        <v>4.99</v>
      </c>
      <c r="J141" s="194">
        <f t="shared" si="0"/>
        <v>573.85</v>
      </c>
      <c r="K141" s="195"/>
      <c r="L141" s="33"/>
      <c r="M141" s="196" t="s">
        <v>1</v>
      </c>
      <c r="N141" s="197" t="s">
        <v>42</v>
      </c>
      <c r="O141" s="198">
        <v>0.22900000000000001</v>
      </c>
      <c r="P141" s="198">
        <f t="shared" si="1"/>
        <v>26.335000000000001</v>
      </c>
      <c r="Q141" s="198">
        <v>0</v>
      </c>
      <c r="R141" s="198">
        <f t="shared" si="2"/>
        <v>0</v>
      </c>
      <c r="S141" s="198">
        <v>0</v>
      </c>
      <c r="T141" s="19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153</v>
      </c>
      <c r="AT141" s="200" t="s">
        <v>149</v>
      </c>
      <c r="AU141" s="200" t="s">
        <v>154</v>
      </c>
      <c r="AY141" s="14" t="s">
        <v>147</v>
      </c>
      <c r="BE141" s="201">
        <f t="shared" si="4"/>
        <v>0</v>
      </c>
      <c r="BF141" s="201">
        <f t="shared" si="5"/>
        <v>573.85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14" t="s">
        <v>154</v>
      </c>
      <c r="BK141" s="201">
        <f t="shared" si="9"/>
        <v>573.85</v>
      </c>
      <c r="BL141" s="14" t="s">
        <v>153</v>
      </c>
      <c r="BM141" s="200" t="s">
        <v>196</v>
      </c>
    </row>
    <row r="142" spans="1:65" s="2" customFormat="1" ht="24.2" customHeight="1">
      <c r="A142" s="28"/>
      <c r="B142" s="29"/>
      <c r="C142" s="189" t="s">
        <v>116</v>
      </c>
      <c r="D142" s="189" t="s">
        <v>149</v>
      </c>
      <c r="E142" s="190" t="s">
        <v>458</v>
      </c>
      <c r="F142" s="191" t="s">
        <v>459</v>
      </c>
      <c r="G142" s="192" t="s">
        <v>161</v>
      </c>
      <c r="H142" s="193">
        <v>5.5</v>
      </c>
      <c r="I142" s="194">
        <v>23.7</v>
      </c>
      <c r="J142" s="194">
        <f t="shared" si="0"/>
        <v>130.35</v>
      </c>
      <c r="K142" s="195"/>
      <c r="L142" s="33"/>
      <c r="M142" s="196" t="s">
        <v>1</v>
      </c>
      <c r="N142" s="197" t="s">
        <v>42</v>
      </c>
      <c r="O142" s="198">
        <v>1.5009999999999999</v>
      </c>
      <c r="P142" s="198">
        <f t="shared" si="1"/>
        <v>8.2554999999999996</v>
      </c>
      <c r="Q142" s="198">
        <v>0</v>
      </c>
      <c r="R142" s="198">
        <f t="shared" si="2"/>
        <v>0</v>
      </c>
      <c r="S142" s="198">
        <v>0</v>
      </c>
      <c r="T142" s="19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153</v>
      </c>
      <c r="AT142" s="200" t="s">
        <v>149</v>
      </c>
      <c r="AU142" s="200" t="s">
        <v>154</v>
      </c>
      <c r="AY142" s="14" t="s">
        <v>147</v>
      </c>
      <c r="BE142" s="201">
        <f t="shared" si="4"/>
        <v>0</v>
      </c>
      <c r="BF142" s="201">
        <f t="shared" si="5"/>
        <v>130.35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14" t="s">
        <v>154</v>
      </c>
      <c r="BK142" s="201">
        <f t="shared" si="9"/>
        <v>130.35</v>
      </c>
      <c r="BL142" s="14" t="s">
        <v>153</v>
      </c>
      <c r="BM142" s="200" t="s">
        <v>201</v>
      </c>
    </row>
    <row r="143" spans="1:65" s="2" customFormat="1" ht="16.5" customHeight="1">
      <c r="A143" s="28"/>
      <c r="B143" s="29"/>
      <c r="C143" s="189" t="s">
        <v>203</v>
      </c>
      <c r="D143" s="189" t="s">
        <v>149</v>
      </c>
      <c r="E143" s="190" t="s">
        <v>460</v>
      </c>
      <c r="F143" s="191" t="s">
        <v>461</v>
      </c>
      <c r="G143" s="192" t="s">
        <v>161</v>
      </c>
      <c r="H143" s="193">
        <v>5.5</v>
      </c>
      <c r="I143" s="194">
        <v>37.74</v>
      </c>
      <c r="J143" s="194">
        <f t="shared" si="0"/>
        <v>207.57</v>
      </c>
      <c r="K143" s="195"/>
      <c r="L143" s="33"/>
      <c r="M143" s="196" t="s">
        <v>1</v>
      </c>
      <c r="N143" s="197" t="s">
        <v>42</v>
      </c>
      <c r="O143" s="198">
        <v>0</v>
      </c>
      <c r="P143" s="198">
        <f t="shared" si="1"/>
        <v>0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153</v>
      </c>
      <c r="AT143" s="200" t="s">
        <v>149</v>
      </c>
      <c r="AU143" s="200" t="s">
        <v>154</v>
      </c>
      <c r="AY143" s="14" t="s">
        <v>147</v>
      </c>
      <c r="BE143" s="201">
        <f t="shared" si="4"/>
        <v>0</v>
      </c>
      <c r="BF143" s="201">
        <f t="shared" si="5"/>
        <v>207.57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14" t="s">
        <v>154</v>
      </c>
      <c r="BK143" s="201">
        <f t="shared" si="9"/>
        <v>207.57</v>
      </c>
      <c r="BL143" s="14" t="s">
        <v>153</v>
      </c>
      <c r="BM143" s="200" t="s">
        <v>207</v>
      </c>
    </row>
    <row r="144" spans="1:65" s="2" customFormat="1" ht="24.2" customHeight="1">
      <c r="A144" s="28"/>
      <c r="B144" s="29"/>
      <c r="C144" s="206" t="s">
        <v>177</v>
      </c>
      <c r="D144" s="206" t="s">
        <v>222</v>
      </c>
      <c r="E144" s="207" t="s">
        <v>462</v>
      </c>
      <c r="F144" s="208" t="s">
        <v>591</v>
      </c>
      <c r="G144" s="209" t="s">
        <v>195</v>
      </c>
      <c r="H144" s="210">
        <v>8.8000000000000007</v>
      </c>
      <c r="I144" s="211">
        <v>25.86</v>
      </c>
      <c r="J144" s="211">
        <f t="shared" si="0"/>
        <v>227.57</v>
      </c>
      <c r="K144" s="212"/>
      <c r="L144" s="213"/>
      <c r="M144" s="214" t="s">
        <v>1</v>
      </c>
      <c r="N144" s="215" t="s">
        <v>42</v>
      </c>
      <c r="O144" s="198">
        <v>0</v>
      </c>
      <c r="P144" s="198">
        <f t="shared" si="1"/>
        <v>0</v>
      </c>
      <c r="Q144" s="198">
        <v>0</v>
      </c>
      <c r="R144" s="198">
        <f t="shared" si="2"/>
        <v>0</v>
      </c>
      <c r="S144" s="198">
        <v>0</v>
      </c>
      <c r="T144" s="19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165</v>
      </c>
      <c r="AT144" s="200" t="s">
        <v>222</v>
      </c>
      <c r="AU144" s="200" t="s">
        <v>154</v>
      </c>
      <c r="AY144" s="14" t="s">
        <v>147</v>
      </c>
      <c r="BE144" s="201">
        <f t="shared" si="4"/>
        <v>0</v>
      </c>
      <c r="BF144" s="201">
        <f t="shared" si="5"/>
        <v>227.57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14" t="s">
        <v>154</v>
      </c>
      <c r="BK144" s="201">
        <f t="shared" si="9"/>
        <v>227.57</v>
      </c>
      <c r="BL144" s="14" t="s">
        <v>153</v>
      </c>
      <c r="BM144" s="200" t="s">
        <v>245</v>
      </c>
    </row>
    <row r="145" spans="1:65" s="12" customFormat="1" ht="22.9" customHeight="1">
      <c r="B145" s="174"/>
      <c r="C145" s="175"/>
      <c r="D145" s="176" t="s">
        <v>75</v>
      </c>
      <c r="E145" s="187" t="s">
        <v>154</v>
      </c>
      <c r="F145" s="187" t="s">
        <v>217</v>
      </c>
      <c r="G145" s="175"/>
      <c r="H145" s="175"/>
      <c r="I145" s="175"/>
      <c r="J145" s="188">
        <f>BK145</f>
        <v>979.55</v>
      </c>
      <c r="K145" s="175"/>
      <c r="L145" s="179"/>
      <c r="M145" s="180"/>
      <c r="N145" s="181"/>
      <c r="O145" s="181"/>
      <c r="P145" s="182">
        <f>SUM(P146:P149)</f>
        <v>3.5636909999999995</v>
      </c>
      <c r="Q145" s="181"/>
      <c r="R145" s="182">
        <f>SUM(R146:R149)</f>
        <v>5.1582166000000012</v>
      </c>
      <c r="S145" s="181"/>
      <c r="T145" s="183">
        <f>SUM(T146:T149)</f>
        <v>0</v>
      </c>
      <c r="AR145" s="184" t="s">
        <v>84</v>
      </c>
      <c r="AT145" s="185" t="s">
        <v>75</v>
      </c>
      <c r="AU145" s="185" t="s">
        <v>84</v>
      </c>
      <c r="AY145" s="184" t="s">
        <v>147</v>
      </c>
      <c r="BK145" s="186">
        <f>SUM(BK146:BK149)</f>
        <v>979.55</v>
      </c>
    </row>
    <row r="146" spans="1:65" s="2" customFormat="1" ht="21.75" customHeight="1">
      <c r="A146" s="28"/>
      <c r="B146" s="29"/>
      <c r="C146" s="189" t="s">
        <v>246</v>
      </c>
      <c r="D146" s="189" t="s">
        <v>149</v>
      </c>
      <c r="E146" s="190" t="s">
        <v>218</v>
      </c>
      <c r="F146" s="191" t="s">
        <v>219</v>
      </c>
      <c r="G146" s="192" t="s">
        <v>161</v>
      </c>
      <c r="H146" s="193">
        <v>2.1</v>
      </c>
      <c r="I146" s="194">
        <v>36.78</v>
      </c>
      <c r="J146" s="194">
        <f>ROUND(I146*H146,2)</f>
        <v>77.239999999999995</v>
      </c>
      <c r="K146" s="195"/>
      <c r="L146" s="33"/>
      <c r="M146" s="196" t="s">
        <v>1</v>
      </c>
      <c r="N146" s="197" t="s">
        <v>42</v>
      </c>
      <c r="O146" s="198">
        <v>0.61770999999999998</v>
      </c>
      <c r="P146" s="198">
        <f>O146*H146</f>
        <v>1.297191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00" t="s">
        <v>153</v>
      </c>
      <c r="AT146" s="200" t="s">
        <v>149</v>
      </c>
      <c r="AU146" s="200" t="s">
        <v>154</v>
      </c>
      <c r="AY146" s="14" t="s">
        <v>147</v>
      </c>
      <c r="BE146" s="201">
        <f>IF(N146="základná",J146,0)</f>
        <v>0</v>
      </c>
      <c r="BF146" s="201">
        <f>IF(N146="znížená",J146,0)</f>
        <v>77.239999999999995</v>
      </c>
      <c r="BG146" s="201">
        <f>IF(N146="zákl. prenesená",J146,0)</f>
        <v>0</v>
      </c>
      <c r="BH146" s="201">
        <f>IF(N146="zníž. prenesená",J146,0)</f>
        <v>0</v>
      </c>
      <c r="BI146" s="201">
        <f>IF(N146="nulová",J146,0)</f>
        <v>0</v>
      </c>
      <c r="BJ146" s="14" t="s">
        <v>154</v>
      </c>
      <c r="BK146" s="201">
        <f>ROUND(I146*H146,2)</f>
        <v>77.239999999999995</v>
      </c>
      <c r="BL146" s="14" t="s">
        <v>153</v>
      </c>
      <c r="BM146" s="200" t="s">
        <v>249</v>
      </c>
    </row>
    <row r="147" spans="1:65" s="2" customFormat="1" ht="24.2" customHeight="1">
      <c r="A147" s="28"/>
      <c r="B147" s="29"/>
      <c r="C147" s="206" t="s">
        <v>181</v>
      </c>
      <c r="D147" s="206" t="s">
        <v>222</v>
      </c>
      <c r="E147" s="207" t="s">
        <v>592</v>
      </c>
      <c r="F147" s="208" t="s">
        <v>593</v>
      </c>
      <c r="G147" s="209" t="s">
        <v>161</v>
      </c>
      <c r="H147" s="210">
        <v>2.12</v>
      </c>
      <c r="I147" s="211">
        <v>208.8</v>
      </c>
      <c r="J147" s="211">
        <f>ROUND(I147*H147,2)</f>
        <v>442.66</v>
      </c>
      <c r="K147" s="212"/>
      <c r="L147" s="213"/>
      <c r="M147" s="214" t="s">
        <v>1</v>
      </c>
      <c r="N147" s="215" t="s">
        <v>42</v>
      </c>
      <c r="O147" s="198">
        <v>0</v>
      </c>
      <c r="P147" s="198">
        <f>O147*H147</f>
        <v>0</v>
      </c>
      <c r="Q147" s="198">
        <v>2.40713</v>
      </c>
      <c r="R147" s="198">
        <f>Q147*H147</f>
        <v>5.1031156000000006</v>
      </c>
      <c r="S147" s="198">
        <v>0</v>
      </c>
      <c r="T147" s="199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165</v>
      </c>
      <c r="AT147" s="200" t="s">
        <v>222</v>
      </c>
      <c r="AU147" s="200" t="s">
        <v>154</v>
      </c>
      <c r="AY147" s="14" t="s">
        <v>147</v>
      </c>
      <c r="BE147" s="201">
        <f>IF(N147="základná",J147,0)</f>
        <v>0</v>
      </c>
      <c r="BF147" s="201">
        <f>IF(N147="znížená",J147,0)</f>
        <v>442.66</v>
      </c>
      <c r="BG147" s="201">
        <f>IF(N147="zákl. prenesená",J147,0)</f>
        <v>0</v>
      </c>
      <c r="BH147" s="201">
        <f>IF(N147="zníž. prenesená",J147,0)</f>
        <v>0</v>
      </c>
      <c r="BI147" s="201">
        <f>IF(N147="nulová",J147,0)</f>
        <v>0</v>
      </c>
      <c r="BJ147" s="14" t="s">
        <v>154</v>
      </c>
      <c r="BK147" s="201">
        <f>ROUND(I147*H147,2)</f>
        <v>442.66</v>
      </c>
      <c r="BL147" s="14" t="s">
        <v>153</v>
      </c>
      <c r="BM147" s="200" t="s">
        <v>252</v>
      </c>
    </row>
    <row r="148" spans="1:65" s="2" customFormat="1" ht="24.2" customHeight="1">
      <c r="A148" s="28"/>
      <c r="B148" s="29"/>
      <c r="C148" s="189" t="s">
        <v>253</v>
      </c>
      <c r="D148" s="189" t="s">
        <v>149</v>
      </c>
      <c r="E148" s="190" t="s">
        <v>220</v>
      </c>
      <c r="F148" s="191" t="s">
        <v>221</v>
      </c>
      <c r="G148" s="192" t="s">
        <v>195</v>
      </c>
      <c r="H148" s="193">
        <v>0.15</v>
      </c>
      <c r="I148" s="194">
        <v>429.14</v>
      </c>
      <c r="J148" s="194">
        <f>ROUND(I148*H148,2)</f>
        <v>64.37</v>
      </c>
      <c r="K148" s="195"/>
      <c r="L148" s="33"/>
      <c r="M148" s="196" t="s">
        <v>1</v>
      </c>
      <c r="N148" s="197" t="s">
        <v>42</v>
      </c>
      <c r="O148" s="198">
        <v>15.11</v>
      </c>
      <c r="P148" s="198">
        <f>O148*H148</f>
        <v>2.2664999999999997</v>
      </c>
      <c r="Q148" s="198">
        <v>3.7399999999999998E-3</v>
      </c>
      <c r="R148" s="198">
        <f>Q148*H148</f>
        <v>5.6099999999999998E-4</v>
      </c>
      <c r="S148" s="198">
        <v>0</v>
      </c>
      <c r="T148" s="19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00" t="s">
        <v>153</v>
      </c>
      <c r="AT148" s="200" t="s">
        <v>149</v>
      </c>
      <c r="AU148" s="200" t="s">
        <v>154</v>
      </c>
      <c r="AY148" s="14" t="s">
        <v>147</v>
      </c>
      <c r="BE148" s="201">
        <f>IF(N148="základná",J148,0)</f>
        <v>0</v>
      </c>
      <c r="BF148" s="201">
        <f>IF(N148="znížená",J148,0)</f>
        <v>64.37</v>
      </c>
      <c r="BG148" s="201">
        <f>IF(N148="zákl. prenesená",J148,0)</f>
        <v>0</v>
      </c>
      <c r="BH148" s="201">
        <f>IF(N148="zníž. prenesená",J148,0)</f>
        <v>0</v>
      </c>
      <c r="BI148" s="201">
        <f>IF(N148="nulová",J148,0)</f>
        <v>0</v>
      </c>
      <c r="BJ148" s="14" t="s">
        <v>154</v>
      </c>
      <c r="BK148" s="201">
        <f>ROUND(I148*H148,2)</f>
        <v>64.37</v>
      </c>
      <c r="BL148" s="14" t="s">
        <v>153</v>
      </c>
      <c r="BM148" s="200" t="s">
        <v>256</v>
      </c>
    </row>
    <row r="149" spans="1:65" s="2" customFormat="1" ht="33" customHeight="1">
      <c r="A149" s="28"/>
      <c r="B149" s="29"/>
      <c r="C149" s="206" t="s">
        <v>7</v>
      </c>
      <c r="D149" s="206" t="s">
        <v>222</v>
      </c>
      <c r="E149" s="207" t="s">
        <v>223</v>
      </c>
      <c r="F149" s="208" t="s">
        <v>224</v>
      </c>
      <c r="G149" s="209" t="s">
        <v>157</v>
      </c>
      <c r="H149" s="210">
        <v>18</v>
      </c>
      <c r="I149" s="211">
        <v>21.96</v>
      </c>
      <c r="J149" s="211">
        <f>ROUND(I149*H149,2)</f>
        <v>395.28</v>
      </c>
      <c r="K149" s="212"/>
      <c r="L149" s="213"/>
      <c r="M149" s="214" t="s">
        <v>1</v>
      </c>
      <c r="N149" s="215" t="s">
        <v>42</v>
      </c>
      <c r="O149" s="198">
        <v>0</v>
      </c>
      <c r="P149" s="198">
        <f>O149*H149</f>
        <v>0</v>
      </c>
      <c r="Q149" s="198">
        <v>3.0300000000000001E-3</v>
      </c>
      <c r="R149" s="198">
        <f>Q149*H149</f>
        <v>5.4540000000000005E-2</v>
      </c>
      <c r="S149" s="198">
        <v>0</v>
      </c>
      <c r="T149" s="199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0" t="s">
        <v>165</v>
      </c>
      <c r="AT149" s="200" t="s">
        <v>222</v>
      </c>
      <c r="AU149" s="200" t="s">
        <v>154</v>
      </c>
      <c r="AY149" s="14" t="s">
        <v>147</v>
      </c>
      <c r="BE149" s="201">
        <f>IF(N149="základná",J149,0)</f>
        <v>0</v>
      </c>
      <c r="BF149" s="201">
        <f>IF(N149="znížená",J149,0)</f>
        <v>395.28</v>
      </c>
      <c r="BG149" s="201">
        <f>IF(N149="zákl. prenesená",J149,0)</f>
        <v>0</v>
      </c>
      <c r="BH149" s="201">
        <f>IF(N149="zníž. prenesená",J149,0)</f>
        <v>0</v>
      </c>
      <c r="BI149" s="201">
        <f>IF(N149="nulová",J149,0)</f>
        <v>0</v>
      </c>
      <c r="BJ149" s="14" t="s">
        <v>154</v>
      </c>
      <c r="BK149" s="201">
        <f>ROUND(I149*H149,2)</f>
        <v>395.28</v>
      </c>
      <c r="BL149" s="14" t="s">
        <v>153</v>
      </c>
      <c r="BM149" s="200" t="s">
        <v>258</v>
      </c>
    </row>
    <row r="150" spans="1:65" s="12" customFormat="1" ht="22.9" customHeight="1">
      <c r="B150" s="174"/>
      <c r="C150" s="175"/>
      <c r="D150" s="176" t="s">
        <v>75</v>
      </c>
      <c r="E150" s="187" t="s">
        <v>158</v>
      </c>
      <c r="F150" s="187" t="s">
        <v>239</v>
      </c>
      <c r="G150" s="175"/>
      <c r="H150" s="175"/>
      <c r="I150" s="175"/>
      <c r="J150" s="188">
        <f>BK150</f>
        <v>271.76</v>
      </c>
      <c r="K150" s="175"/>
      <c r="L150" s="179"/>
      <c r="M150" s="180"/>
      <c r="N150" s="181"/>
      <c r="O150" s="181"/>
      <c r="P150" s="182">
        <f>SUM(P151:P152)</f>
        <v>9.0131200000000007</v>
      </c>
      <c r="Q150" s="181"/>
      <c r="R150" s="182">
        <f>SUM(R151:R152)</f>
        <v>5.5039999999999999E-2</v>
      </c>
      <c r="S150" s="181"/>
      <c r="T150" s="183">
        <f>SUM(T151:T152)</f>
        <v>0</v>
      </c>
      <c r="AR150" s="184" t="s">
        <v>84</v>
      </c>
      <c r="AT150" s="185" t="s">
        <v>75</v>
      </c>
      <c r="AU150" s="185" t="s">
        <v>84</v>
      </c>
      <c r="AY150" s="184" t="s">
        <v>147</v>
      </c>
      <c r="BK150" s="186">
        <f>SUM(BK151:BK152)</f>
        <v>271.76</v>
      </c>
    </row>
    <row r="151" spans="1:65" s="2" customFormat="1" ht="24.2" customHeight="1">
      <c r="A151" s="28"/>
      <c r="B151" s="29"/>
      <c r="C151" s="189" t="s">
        <v>259</v>
      </c>
      <c r="D151" s="189" t="s">
        <v>149</v>
      </c>
      <c r="E151" s="190" t="s">
        <v>594</v>
      </c>
      <c r="F151" s="191" t="s">
        <v>595</v>
      </c>
      <c r="G151" s="192" t="s">
        <v>157</v>
      </c>
      <c r="H151" s="193">
        <v>8</v>
      </c>
      <c r="I151" s="194">
        <v>25.67</v>
      </c>
      <c r="J151" s="194">
        <f>ROUND(I151*H151,2)</f>
        <v>205.36</v>
      </c>
      <c r="K151" s="195"/>
      <c r="L151" s="33"/>
      <c r="M151" s="196" t="s">
        <v>1</v>
      </c>
      <c r="N151" s="197" t="s">
        <v>42</v>
      </c>
      <c r="O151" s="198">
        <v>0.74063999999999997</v>
      </c>
      <c r="P151" s="198">
        <f>O151*H151</f>
        <v>5.9251199999999997</v>
      </c>
      <c r="Q151" s="198">
        <v>6.8799999999999998E-3</v>
      </c>
      <c r="R151" s="198">
        <f>Q151*H151</f>
        <v>5.5039999999999999E-2</v>
      </c>
      <c r="S151" s="198">
        <v>0</v>
      </c>
      <c r="T151" s="199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0" t="s">
        <v>153</v>
      </c>
      <c r="AT151" s="200" t="s">
        <v>149</v>
      </c>
      <c r="AU151" s="200" t="s">
        <v>154</v>
      </c>
      <c r="AY151" s="14" t="s">
        <v>147</v>
      </c>
      <c r="BE151" s="201">
        <f>IF(N151="základná",J151,0)</f>
        <v>0</v>
      </c>
      <c r="BF151" s="201">
        <f>IF(N151="znížená",J151,0)</f>
        <v>205.36</v>
      </c>
      <c r="BG151" s="201">
        <f>IF(N151="zákl. prenesená",J151,0)</f>
        <v>0</v>
      </c>
      <c r="BH151" s="201">
        <f>IF(N151="zníž. prenesená",J151,0)</f>
        <v>0</v>
      </c>
      <c r="BI151" s="201">
        <f>IF(N151="nulová",J151,0)</f>
        <v>0</v>
      </c>
      <c r="BJ151" s="14" t="s">
        <v>154</v>
      </c>
      <c r="BK151" s="201">
        <f>ROUND(I151*H151,2)</f>
        <v>205.36</v>
      </c>
      <c r="BL151" s="14" t="s">
        <v>153</v>
      </c>
      <c r="BM151" s="200" t="s">
        <v>262</v>
      </c>
    </row>
    <row r="152" spans="1:65" s="2" customFormat="1" ht="24.2" customHeight="1">
      <c r="A152" s="28"/>
      <c r="B152" s="29"/>
      <c r="C152" s="189" t="s">
        <v>186</v>
      </c>
      <c r="D152" s="189" t="s">
        <v>149</v>
      </c>
      <c r="E152" s="190" t="s">
        <v>596</v>
      </c>
      <c r="F152" s="191" t="s">
        <v>597</v>
      </c>
      <c r="G152" s="192" t="s">
        <v>157</v>
      </c>
      <c r="H152" s="193">
        <v>8</v>
      </c>
      <c r="I152" s="194">
        <v>8.3000000000000007</v>
      </c>
      <c r="J152" s="194">
        <f>ROUND(I152*H152,2)</f>
        <v>66.400000000000006</v>
      </c>
      <c r="K152" s="195"/>
      <c r="L152" s="33"/>
      <c r="M152" s="196" t="s">
        <v>1</v>
      </c>
      <c r="N152" s="197" t="s">
        <v>42</v>
      </c>
      <c r="O152" s="198">
        <v>0.38600000000000001</v>
      </c>
      <c r="P152" s="198">
        <f>O152*H152</f>
        <v>3.0880000000000001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00" t="s">
        <v>153</v>
      </c>
      <c r="AT152" s="200" t="s">
        <v>149</v>
      </c>
      <c r="AU152" s="200" t="s">
        <v>154</v>
      </c>
      <c r="AY152" s="14" t="s">
        <v>147</v>
      </c>
      <c r="BE152" s="201">
        <f>IF(N152="základná",J152,0)</f>
        <v>0</v>
      </c>
      <c r="BF152" s="201">
        <f>IF(N152="znížená",J152,0)</f>
        <v>66.400000000000006</v>
      </c>
      <c r="BG152" s="201">
        <f>IF(N152="zákl. prenesená",J152,0)</f>
        <v>0</v>
      </c>
      <c r="BH152" s="201">
        <f>IF(N152="zníž. prenesená",J152,0)</f>
        <v>0</v>
      </c>
      <c r="BI152" s="201">
        <f>IF(N152="nulová",J152,0)</f>
        <v>0</v>
      </c>
      <c r="BJ152" s="14" t="s">
        <v>154</v>
      </c>
      <c r="BK152" s="201">
        <f>ROUND(I152*H152,2)</f>
        <v>66.400000000000006</v>
      </c>
      <c r="BL152" s="14" t="s">
        <v>153</v>
      </c>
      <c r="BM152" s="200" t="s">
        <v>265</v>
      </c>
    </row>
    <row r="153" spans="1:65" s="12" customFormat="1" ht="22.9" customHeight="1">
      <c r="B153" s="174"/>
      <c r="C153" s="175"/>
      <c r="D153" s="176" t="s">
        <v>75</v>
      </c>
      <c r="E153" s="187" t="s">
        <v>153</v>
      </c>
      <c r="F153" s="187" t="s">
        <v>472</v>
      </c>
      <c r="G153" s="175"/>
      <c r="H153" s="175"/>
      <c r="I153" s="175"/>
      <c r="J153" s="188">
        <f>BK153</f>
        <v>254.1</v>
      </c>
      <c r="K153" s="175"/>
      <c r="L153" s="179"/>
      <c r="M153" s="180"/>
      <c r="N153" s="181"/>
      <c r="O153" s="181"/>
      <c r="P153" s="182">
        <f>SUM(P154:P157)</f>
        <v>2.62616</v>
      </c>
      <c r="Q153" s="181"/>
      <c r="R153" s="182">
        <f>SUM(R154:R157)</f>
        <v>3.6238980000000001</v>
      </c>
      <c r="S153" s="181"/>
      <c r="T153" s="183">
        <f>SUM(T154:T157)</f>
        <v>0</v>
      </c>
      <c r="AR153" s="184" t="s">
        <v>84</v>
      </c>
      <c r="AT153" s="185" t="s">
        <v>75</v>
      </c>
      <c r="AU153" s="185" t="s">
        <v>84</v>
      </c>
      <c r="AY153" s="184" t="s">
        <v>147</v>
      </c>
      <c r="BK153" s="186">
        <f>SUM(BK154:BK157)</f>
        <v>254.1</v>
      </c>
    </row>
    <row r="154" spans="1:65" s="2" customFormat="1" ht="24.2" customHeight="1">
      <c r="A154" s="28"/>
      <c r="B154" s="29"/>
      <c r="C154" s="189" t="s">
        <v>266</v>
      </c>
      <c r="D154" s="189" t="s">
        <v>149</v>
      </c>
      <c r="E154" s="190" t="s">
        <v>473</v>
      </c>
      <c r="F154" s="191" t="s">
        <v>474</v>
      </c>
      <c r="G154" s="192" t="s">
        <v>279</v>
      </c>
      <c r="H154" s="193">
        <v>7</v>
      </c>
      <c r="I154" s="194">
        <v>3.54</v>
      </c>
      <c r="J154" s="194">
        <f>ROUND(I154*H154,2)</f>
        <v>24.78</v>
      </c>
      <c r="K154" s="195"/>
      <c r="L154" s="33"/>
      <c r="M154" s="196" t="s">
        <v>1</v>
      </c>
      <c r="N154" s="197" t="s">
        <v>42</v>
      </c>
      <c r="O154" s="198">
        <v>0.06</v>
      </c>
      <c r="P154" s="198">
        <f>O154*H154</f>
        <v>0.42</v>
      </c>
      <c r="Q154" s="198">
        <v>8.5050000000000001E-2</v>
      </c>
      <c r="R154" s="198">
        <f>Q154*H154</f>
        <v>0.59535000000000005</v>
      </c>
      <c r="S154" s="198">
        <v>0</v>
      </c>
      <c r="T154" s="19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00" t="s">
        <v>153</v>
      </c>
      <c r="AT154" s="200" t="s">
        <v>149</v>
      </c>
      <c r="AU154" s="200" t="s">
        <v>154</v>
      </c>
      <c r="AY154" s="14" t="s">
        <v>147</v>
      </c>
      <c r="BE154" s="201">
        <f>IF(N154="základná",J154,0)</f>
        <v>0</v>
      </c>
      <c r="BF154" s="201">
        <f>IF(N154="znížená",J154,0)</f>
        <v>24.78</v>
      </c>
      <c r="BG154" s="201">
        <f>IF(N154="zákl. prenesená",J154,0)</f>
        <v>0</v>
      </c>
      <c r="BH154" s="201">
        <f>IF(N154="zníž. prenesená",J154,0)</f>
        <v>0</v>
      </c>
      <c r="BI154" s="201">
        <f>IF(N154="nulová",J154,0)</f>
        <v>0</v>
      </c>
      <c r="BJ154" s="14" t="s">
        <v>154</v>
      </c>
      <c r="BK154" s="201">
        <f>ROUND(I154*H154,2)</f>
        <v>24.78</v>
      </c>
      <c r="BL154" s="14" t="s">
        <v>153</v>
      </c>
      <c r="BM154" s="200" t="s">
        <v>269</v>
      </c>
    </row>
    <row r="155" spans="1:65" s="2" customFormat="1" ht="16.5" customHeight="1">
      <c r="A155" s="28"/>
      <c r="B155" s="29"/>
      <c r="C155" s="206" t="s">
        <v>190</v>
      </c>
      <c r="D155" s="206" t="s">
        <v>222</v>
      </c>
      <c r="E155" s="207" t="s">
        <v>475</v>
      </c>
      <c r="F155" s="208" t="s">
        <v>476</v>
      </c>
      <c r="G155" s="209" t="s">
        <v>244</v>
      </c>
      <c r="H155" s="210">
        <v>2</v>
      </c>
      <c r="I155" s="211">
        <v>60.92</v>
      </c>
      <c r="J155" s="211">
        <f>ROUND(I155*H155,2)</f>
        <v>121.84</v>
      </c>
      <c r="K155" s="212"/>
      <c r="L155" s="213"/>
      <c r="M155" s="214" t="s">
        <v>1</v>
      </c>
      <c r="N155" s="215" t="s">
        <v>42</v>
      </c>
      <c r="O155" s="198">
        <v>0</v>
      </c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00" t="s">
        <v>165</v>
      </c>
      <c r="AT155" s="200" t="s">
        <v>222</v>
      </c>
      <c r="AU155" s="200" t="s">
        <v>154</v>
      </c>
      <c r="AY155" s="14" t="s">
        <v>147</v>
      </c>
      <c r="BE155" s="201">
        <f>IF(N155="základná",J155,0)</f>
        <v>0</v>
      </c>
      <c r="BF155" s="201">
        <f>IF(N155="znížená",J155,0)</f>
        <v>121.84</v>
      </c>
      <c r="BG155" s="201">
        <f>IF(N155="zákl. prenesená",J155,0)</f>
        <v>0</v>
      </c>
      <c r="BH155" s="201">
        <f>IF(N155="zníž. prenesená",J155,0)</f>
        <v>0</v>
      </c>
      <c r="BI155" s="201">
        <f>IF(N155="nulová",J155,0)</f>
        <v>0</v>
      </c>
      <c r="BJ155" s="14" t="s">
        <v>154</v>
      </c>
      <c r="BK155" s="201">
        <f>ROUND(I155*H155,2)</f>
        <v>121.84</v>
      </c>
      <c r="BL155" s="14" t="s">
        <v>153</v>
      </c>
      <c r="BM155" s="200" t="s">
        <v>272</v>
      </c>
    </row>
    <row r="156" spans="1:65" s="2" customFormat="1" ht="33" customHeight="1">
      <c r="A156" s="28"/>
      <c r="B156" s="29"/>
      <c r="C156" s="189" t="s">
        <v>273</v>
      </c>
      <c r="D156" s="189" t="s">
        <v>149</v>
      </c>
      <c r="E156" s="190" t="s">
        <v>477</v>
      </c>
      <c r="F156" s="191" t="s">
        <v>478</v>
      </c>
      <c r="G156" s="192" t="s">
        <v>161</v>
      </c>
      <c r="H156" s="193">
        <v>1.6</v>
      </c>
      <c r="I156" s="194">
        <v>62.5</v>
      </c>
      <c r="J156" s="194">
        <f>ROUND(I156*H156,2)</f>
        <v>100</v>
      </c>
      <c r="K156" s="195"/>
      <c r="L156" s="33"/>
      <c r="M156" s="196" t="s">
        <v>1</v>
      </c>
      <c r="N156" s="197" t="s">
        <v>42</v>
      </c>
      <c r="O156" s="198">
        <v>1.246</v>
      </c>
      <c r="P156" s="198">
        <f>O156*H156</f>
        <v>1.9936</v>
      </c>
      <c r="Q156" s="198">
        <v>1.8907799999999999</v>
      </c>
      <c r="R156" s="198">
        <f>Q156*H156</f>
        <v>3.0252479999999999</v>
      </c>
      <c r="S156" s="198">
        <v>0</v>
      </c>
      <c r="T156" s="19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00" t="s">
        <v>153</v>
      </c>
      <c r="AT156" s="200" t="s">
        <v>149</v>
      </c>
      <c r="AU156" s="200" t="s">
        <v>154</v>
      </c>
      <c r="AY156" s="14" t="s">
        <v>147</v>
      </c>
      <c r="BE156" s="201">
        <f>IF(N156="základná",J156,0)</f>
        <v>0</v>
      </c>
      <c r="BF156" s="201">
        <f>IF(N156="znížená",J156,0)</f>
        <v>100</v>
      </c>
      <c r="BG156" s="201">
        <f>IF(N156="zákl. prenesená",J156,0)</f>
        <v>0</v>
      </c>
      <c r="BH156" s="201">
        <f>IF(N156="zníž. prenesená",J156,0)</f>
        <v>0</v>
      </c>
      <c r="BI156" s="201">
        <f>IF(N156="nulová",J156,0)</f>
        <v>0</v>
      </c>
      <c r="BJ156" s="14" t="s">
        <v>154</v>
      </c>
      <c r="BK156" s="201">
        <f>ROUND(I156*H156,2)</f>
        <v>100</v>
      </c>
      <c r="BL156" s="14" t="s">
        <v>153</v>
      </c>
      <c r="BM156" s="200" t="s">
        <v>276</v>
      </c>
    </row>
    <row r="157" spans="1:65" s="2" customFormat="1" ht="33" customHeight="1">
      <c r="A157" s="28"/>
      <c r="B157" s="29"/>
      <c r="C157" s="189" t="s">
        <v>196</v>
      </c>
      <c r="D157" s="189" t="s">
        <v>149</v>
      </c>
      <c r="E157" s="190" t="s">
        <v>479</v>
      </c>
      <c r="F157" s="191" t="s">
        <v>480</v>
      </c>
      <c r="G157" s="192" t="s">
        <v>244</v>
      </c>
      <c r="H157" s="193">
        <v>2</v>
      </c>
      <c r="I157" s="194">
        <v>3.74</v>
      </c>
      <c r="J157" s="194">
        <f>ROUND(I157*H157,2)</f>
        <v>7.48</v>
      </c>
      <c r="K157" s="195"/>
      <c r="L157" s="33"/>
      <c r="M157" s="196" t="s">
        <v>1</v>
      </c>
      <c r="N157" s="197" t="s">
        <v>42</v>
      </c>
      <c r="O157" s="198">
        <v>0.10628</v>
      </c>
      <c r="P157" s="198">
        <f>O157*H157</f>
        <v>0.21256</v>
      </c>
      <c r="Q157" s="198">
        <v>1.65E-3</v>
      </c>
      <c r="R157" s="198">
        <f>Q157*H157</f>
        <v>3.3E-3</v>
      </c>
      <c r="S157" s="198">
        <v>0</v>
      </c>
      <c r="T157" s="199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0" t="s">
        <v>153</v>
      </c>
      <c r="AT157" s="200" t="s">
        <v>149</v>
      </c>
      <c r="AU157" s="200" t="s">
        <v>154</v>
      </c>
      <c r="AY157" s="14" t="s">
        <v>147</v>
      </c>
      <c r="BE157" s="201">
        <f>IF(N157="základná",J157,0)</f>
        <v>0</v>
      </c>
      <c r="BF157" s="201">
        <f>IF(N157="znížená",J157,0)</f>
        <v>7.48</v>
      </c>
      <c r="BG157" s="201">
        <f>IF(N157="zákl. prenesená",J157,0)</f>
        <v>0</v>
      </c>
      <c r="BH157" s="201">
        <f>IF(N157="zníž. prenesená",J157,0)</f>
        <v>0</v>
      </c>
      <c r="BI157" s="201">
        <f>IF(N157="nulová",J157,0)</f>
        <v>0</v>
      </c>
      <c r="BJ157" s="14" t="s">
        <v>154</v>
      </c>
      <c r="BK157" s="201">
        <f>ROUND(I157*H157,2)</f>
        <v>7.48</v>
      </c>
      <c r="BL157" s="14" t="s">
        <v>153</v>
      </c>
      <c r="BM157" s="200" t="s">
        <v>280</v>
      </c>
    </row>
    <row r="158" spans="1:65" s="12" customFormat="1" ht="22.9" customHeight="1">
      <c r="B158" s="174"/>
      <c r="C158" s="175"/>
      <c r="D158" s="176" t="s">
        <v>75</v>
      </c>
      <c r="E158" s="187" t="s">
        <v>165</v>
      </c>
      <c r="F158" s="187" t="s">
        <v>483</v>
      </c>
      <c r="G158" s="175"/>
      <c r="H158" s="175"/>
      <c r="I158" s="175"/>
      <c r="J158" s="188">
        <f>BK158</f>
        <v>7717.56</v>
      </c>
      <c r="K158" s="175"/>
      <c r="L158" s="179"/>
      <c r="M158" s="180"/>
      <c r="N158" s="181"/>
      <c r="O158" s="181"/>
      <c r="P158" s="182">
        <f>SUM(P159:P168)</f>
        <v>5.00875</v>
      </c>
      <c r="Q158" s="181"/>
      <c r="R158" s="182">
        <f>SUM(R159:R168)</f>
        <v>24.056049999999999</v>
      </c>
      <c r="S158" s="181"/>
      <c r="T158" s="183">
        <f>SUM(T159:T168)</f>
        <v>0</v>
      </c>
      <c r="AR158" s="184" t="s">
        <v>84</v>
      </c>
      <c r="AT158" s="185" t="s">
        <v>75</v>
      </c>
      <c r="AU158" s="185" t="s">
        <v>84</v>
      </c>
      <c r="AY158" s="184" t="s">
        <v>147</v>
      </c>
      <c r="BK158" s="186">
        <f>SUM(BK159:BK168)</f>
        <v>7717.56</v>
      </c>
    </row>
    <row r="159" spans="1:65" s="2" customFormat="1" ht="16.5" customHeight="1">
      <c r="A159" s="28"/>
      <c r="B159" s="29"/>
      <c r="C159" s="206" t="s">
        <v>281</v>
      </c>
      <c r="D159" s="206" t="s">
        <v>222</v>
      </c>
      <c r="E159" s="207" t="s">
        <v>598</v>
      </c>
      <c r="F159" s="208" t="s">
        <v>599</v>
      </c>
      <c r="G159" s="209" t="s">
        <v>244</v>
      </c>
      <c r="H159" s="210">
        <v>1</v>
      </c>
      <c r="I159" s="211">
        <v>216.78</v>
      </c>
      <c r="J159" s="211">
        <f t="shared" ref="J159:J168" si="10">ROUND(I159*H159,2)</f>
        <v>216.78</v>
      </c>
      <c r="K159" s="212"/>
      <c r="L159" s="213"/>
      <c r="M159" s="214" t="s">
        <v>1</v>
      </c>
      <c r="N159" s="215" t="s">
        <v>42</v>
      </c>
      <c r="O159" s="198">
        <v>0</v>
      </c>
      <c r="P159" s="198">
        <f t="shared" ref="P159:P168" si="11">O159*H159</f>
        <v>0</v>
      </c>
      <c r="Q159" s="198">
        <v>2E-3</v>
      </c>
      <c r="R159" s="198">
        <f t="shared" ref="R159:R168" si="12">Q159*H159</f>
        <v>2E-3</v>
      </c>
      <c r="S159" s="198">
        <v>0</v>
      </c>
      <c r="T159" s="199">
        <f t="shared" ref="T159:T168" si="13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00" t="s">
        <v>165</v>
      </c>
      <c r="AT159" s="200" t="s">
        <v>222</v>
      </c>
      <c r="AU159" s="200" t="s">
        <v>154</v>
      </c>
      <c r="AY159" s="14" t="s">
        <v>147</v>
      </c>
      <c r="BE159" s="201">
        <f t="shared" ref="BE159:BE168" si="14">IF(N159="základná",J159,0)</f>
        <v>0</v>
      </c>
      <c r="BF159" s="201">
        <f t="shared" ref="BF159:BF168" si="15">IF(N159="znížená",J159,0)</f>
        <v>216.78</v>
      </c>
      <c r="BG159" s="201">
        <f t="shared" ref="BG159:BG168" si="16">IF(N159="zákl. prenesená",J159,0)</f>
        <v>0</v>
      </c>
      <c r="BH159" s="201">
        <f t="shared" ref="BH159:BH168" si="17">IF(N159="zníž. prenesená",J159,0)</f>
        <v>0</v>
      </c>
      <c r="BI159" s="201">
        <f t="shared" ref="BI159:BI168" si="18">IF(N159="nulová",J159,0)</f>
        <v>0</v>
      </c>
      <c r="BJ159" s="14" t="s">
        <v>154</v>
      </c>
      <c r="BK159" s="201">
        <f t="shared" ref="BK159:BK168" si="19">ROUND(I159*H159,2)</f>
        <v>216.78</v>
      </c>
      <c r="BL159" s="14" t="s">
        <v>153</v>
      </c>
      <c r="BM159" s="200" t="s">
        <v>284</v>
      </c>
    </row>
    <row r="160" spans="1:65" s="2" customFormat="1" ht="24.2" customHeight="1">
      <c r="A160" s="28"/>
      <c r="B160" s="29"/>
      <c r="C160" s="206" t="s">
        <v>201</v>
      </c>
      <c r="D160" s="206" t="s">
        <v>222</v>
      </c>
      <c r="E160" s="207" t="s">
        <v>600</v>
      </c>
      <c r="F160" s="208" t="s">
        <v>601</v>
      </c>
      <c r="G160" s="209" t="s">
        <v>244</v>
      </c>
      <c r="H160" s="210">
        <v>1</v>
      </c>
      <c r="I160" s="211">
        <v>57.52</v>
      </c>
      <c r="J160" s="211">
        <f t="shared" si="10"/>
        <v>57.52</v>
      </c>
      <c r="K160" s="212"/>
      <c r="L160" s="213"/>
      <c r="M160" s="214" t="s">
        <v>1</v>
      </c>
      <c r="N160" s="215" t="s">
        <v>42</v>
      </c>
      <c r="O160" s="198">
        <v>0</v>
      </c>
      <c r="P160" s="198">
        <f t="shared" si="11"/>
        <v>0</v>
      </c>
      <c r="Q160" s="198">
        <v>1.0999999999999999E-2</v>
      </c>
      <c r="R160" s="198">
        <f t="shared" si="12"/>
        <v>1.0999999999999999E-2</v>
      </c>
      <c r="S160" s="198">
        <v>0</v>
      </c>
      <c r="T160" s="199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00" t="s">
        <v>165</v>
      </c>
      <c r="AT160" s="200" t="s">
        <v>222</v>
      </c>
      <c r="AU160" s="200" t="s">
        <v>154</v>
      </c>
      <c r="AY160" s="14" t="s">
        <v>147</v>
      </c>
      <c r="BE160" s="201">
        <f t="shared" si="14"/>
        <v>0</v>
      </c>
      <c r="BF160" s="201">
        <f t="shared" si="15"/>
        <v>57.52</v>
      </c>
      <c r="BG160" s="201">
        <f t="shared" si="16"/>
        <v>0</v>
      </c>
      <c r="BH160" s="201">
        <f t="shared" si="17"/>
        <v>0</v>
      </c>
      <c r="BI160" s="201">
        <f t="shared" si="18"/>
        <v>0</v>
      </c>
      <c r="BJ160" s="14" t="s">
        <v>154</v>
      </c>
      <c r="BK160" s="201">
        <f t="shared" si="19"/>
        <v>57.52</v>
      </c>
      <c r="BL160" s="14" t="s">
        <v>153</v>
      </c>
      <c r="BM160" s="200" t="s">
        <v>287</v>
      </c>
    </row>
    <row r="161" spans="1:65" s="2" customFormat="1" ht="33" customHeight="1">
      <c r="A161" s="28"/>
      <c r="B161" s="29"/>
      <c r="C161" s="189" t="s">
        <v>346</v>
      </c>
      <c r="D161" s="189" t="s">
        <v>149</v>
      </c>
      <c r="E161" s="190" t="s">
        <v>602</v>
      </c>
      <c r="F161" s="191" t="s">
        <v>603</v>
      </c>
      <c r="G161" s="192" t="s">
        <v>279</v>
      </c>
      <c r="H161" s="193">
        <v>5</v>
      </c>
      <c r="I161" s="194">
        <v>1.26</v>
      </c>
      <c r="J161" s="194">
        <f t="shared" si="10"/>
        <v>6.3</v>
      </c>
      <c r="K161" s="195"/>
      <c r="L161" s="33"/>
      <c r="M161" s="196" t="s">
        <v>1</v>
      </c>
      <c r="N161" s="197" t="s">
        <v>42</v>
      </c>
      <c r="O161" s="198">
        <v>4.2999999999999997E-2</v>
      </c>
      <c r="P161" s="198">
        <f t="shared" si="11"/>
        <v>0.21499999999999997</v>
      </c>
      <c r="Q161" s="198">
        <v>1.0000000000000001E-5</v>
      </c>
      <c r="R161" s="198">
        <f t="shared" si="12"/>
        <v>5.0000000000000002E-5</v>
      </c>
      <c r="S161" s="198">
        <v>0</v>
      </c>
      <c r="T161" s="199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00" t="s">
        <v>153</v>
      </c>
      <c r="AT161" s="200" t="s">
        <v>149</v>
      </c>
      <c r="AU161" s="200" t="s">
        <v>154</v>
      </c>
      <c r="AY161" s="14" t="s">
        <v>147</v>
      </c>
      <c r="BE161" s="201">
        <f t="shared" si="14"/>
        <v>0</v>
      </c>
      <c r="BF161" s="201">
        <f t="shared" si="15"/>
        <v>6.3</v>
      </c>
      <c r="BG161" s="201">
        <f t="shared" si="16"/>
        <v>0</v>
      </c>
      <c r="BH161" s="201">
        <f t="shared" si="17"/>
        <v>0</v>
      </c>
      <c r="BI161" s="201">
        <f t="shared" si="18"/>
        <v>0</v>
      </c>
      <c r="BJ161" s="14" t="s">
        <v>154</v>
      </c>
      <c r="BK161" s="201">
        <f t="shared" si="19"/>
        <v>6.3</v>
      </c>
      <c r="BL161" s="14" t="s">
        <v>153</v>
      </c>
      <c r="BM161" s="200" t="s">
        <v>349</v>
      </c>
    </row>
    <row r="162" spans="1:65" s="2" customFormat="1" ht="24.2" customHeight="1">
      <c r="A162" s="28"/>
      <c r="B162" s="29"/>
      <c r="C162" s="206" t="s">
        <v>207</v>
      </c>
      <c r="D162" s="206" t="s">
        <v>222</v>
      </c>
      <c r="E162" s="207" t="s">
        <v>604</v>
      </c>
      <c r="F162" s="208" t="s">
        <v>605</v>
      </c>
      <c r="G162" s="209" t="s">
        <v>244</v>
      </c>
      <c r="H162" s="210">
        <v>2</v>
      </c>
      <c r="I162" s="211">
        <v>41.6</v>
      </c>
      <c r="J162" s="211">
        <f t="shared" si="10"/>
        <v>83.2</v>
      </c>
      <c r="K162" s="212"/>
      <c r="L162" s="213"/>
      <c r="M162" s="214" t="s">
        <v>1</v>
      </c>
      <c r="N162" s="215" t="s">
        <v>42</v>
      </c>
      <c r="O162" s="198">
        <v>0</v>
      </c>
      <c r="P162" s="198">
        <f t="shared" si="11"/>
        <v>0</v>
      </c>
      <c r="Q162" s="198">
        <v>0</v>
      </c>
      <c r="R162" s="198">
        <f t="shared" si="12"/>
        <v>0</v>
      </c>
      <c r="S162" s="198">
        <v>0</v>
      </c>
      <c r="T162" s="199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00" t="s">
        <v>165</v>
      </c>
      <c r="AT162" s="200" t="s">
        <v>222</v>
      </c>
      <c r="AU162" s="200" t="s">
        <v>154</v>
      </c>
      <c r="AY162" s="14" t="s">
        <v>147</v>
      </c>
      <c r="BE162" s="201">
        <f t="shared" si="14"/>
        <v>0</v>
      </c>
      <c r="BF162" s="201">
        <f t="shared" si="15"/>
        <v>83.2</v>
      </c>
      <c r="BG162" s="201">
        <f t="shared" si="16"/>
        <v>0</v>
      </c>
      <c r="BH162" s="201">
        <f t="shared" si="17"/>
        <v>0</v>
      </c>
      <c r="BI162" s="201">
        <f t="shared" si="18"/>
        <v>0</v>
      </c>
      <c r="BJ162" s="14" t="s">
        <v>154</v>
      </c>
      <c r="BK162" s="201">
        <f t="shared" si="19"/>
        <v>83.2</v>
      </c>
      <c r="BL162" s="14" t="s">
        <v>153</v>
      </c>
      <c r="BM162" s="200" t="s">
        <v>413</v>
      </c>
    </row>
    <row r="163" spans="1:65" s="2" customFormat="1" ht="24.2" customHeight="1">
      <c r="A163" s="28"/>
      <c r="B163" s="29"/>
      <c r="C163" s="189" t="s">
        <v>414</v>
      </c>
      <c r="D163" s="189" t="s">
        <v>149</v>
      </c>
      <c r="E163" s="190" t="s">
        <v>502</v>
      </c>
      <c r="F163" s="191" t="s">
        <v>606</v>
      </c>
      <c r="G163" s="192" t="s">
        <v>244</v>
      </c>
      <c r="H163" s="193">
        <v>1</v>
      </c>
      <c r="I163" s="194">
        <v>188</v>
      </c>
      <c r="J163" s="194">
        <f t="shared" si="10"/>
        <v>188</v>
      </c>
      <c r="K163" s="195"/>
      <c r="L163" s="33"/>
      <c r="M163" s="196" t="s">
        <v>1</v>
      </c>
      <c r="N163" s="197" t="s">
        <v>42</v>
      </c>
      <c r="O163" s="198">
        <v>4.7937500000000002</v>
      </c>
      <c r="P163" s="198">
        <f t="shared" si="11"/>
        <v>4.7937500000000002</v>
      </c>
      <c r="Q163" s="198">
        <v>0</v>
      </c>
      <c r="R163" s="198">
        <f t="shared" si="12"/>
        <v>0</v>
      </c>
      <c r="S163" s="198">
        <v>0</v>
      </c>
      <c r="T163" s="199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0" t="s">
        <v>153</v>
      </c>
      <c r="AT163" s="200" t="s">
        <v>149</v>
      </c>
      <c r="AU163" s="200" t="s">
        <v>154</v>
      </c>
      <c r="AY163" s="14" t="s">
        <v>147</v>
      </c>
      <c r="BE163" s="201">
        <f t="shared" si="14"/>
        <v>0</v>
      </c>
      <c r="BF163" s="201">
        <f t="shared" si="15"/>
        <v>188</v>
      </c>
      <c r="BG163" s="201">
        <f t="shared" si="16"/>
        <v>0</v>
      </c>
      <c r="BH163" s="201">
        <f t="shared" si="17"/>
        <v>0</v>
      </c>
      <c r="BI163" s="201">
        <f t="shared" si="18"/>
        <v>0</v>
      </c>
      <c r="BJ163" s="14" t="s">
        <v>154</v>
      </c>
      <c r="BK163" s="201">
        <f t="shared" si="19"/>
        <v>188</v>
      </c>
      <c r="BL163" s="14" t="s">
        <v>153</v>
      </c>
      <c r="BM163" s="200" t="s">
        <v>417</v>
      </c>
    </row>
    <row r="164" spans="1:65" s="2" customFormat="1" ht="16.5" customHeight="1">
      <c r="A164" s="28"/>
      <c r="B164" s="29"/>
      <c r="C164" s="206" t="s">
        <v>245</v>
      </c>
      <c r="D164" s="206" t="s">
        <v>222</v>
      </c>
      <c r="E164" s="207" t="s">
        <v>504</v>
      </c>
      <c r="F164" s="208" t="s">
        <v>607</v>
      </c>
      <c r="G164" s="209" t="s">
        <v>244</v>
      </c>
      <c r="H164" s="210">
        <v>1</v>
      </c>
      <c r="I164" s="211">
        <v>6638.75</v>
      </c>
      <c r="J164" s="211">
        <f t="shared" si="10"/>
        <v>6638.75</v>
      </c>
      <c r="K164" s="212"/>
      <c r="L164" s="213"/>
      <c r="M164" s="214" t="s">
        <v>1</v>
      </c>
      <c r="N164" s="215" t="s">
        <v>42</v>
      </c>
      <c r="O164" s="198">
        <v>0</v>
      </c>
      <c r="P164" s="198">
        <f t="shared" si="11"/>
        <v>0</v>
      </c>
      <c r="Q164" s="198">
        <v>24</v>
      </c>
      <c r="R164" s="198">
        <f t="shared" si="12"/>
        <v>24</v>
      </c>
      <c r="S164" s="198">
        <v>0</v>
      </c>
      <c r="T164" s="199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00" t="s">
        <v>165</v>
      </c>
      <c r="AT164" s="200" t="s">
        <v>222</v>
      </c>
      <c r="AU164" s="200" t="s">
        <v>154</v>
      </c>
      <c r="AY164" s="14" t="s">
        <v>147</v>
      </c>
      <c r="BE164" s="201">
        <f t="shared" si="14"/>
        <v>0</v>
      </c>
      <c r="BF164" s="201">
        <f t="shared" si="15"/>
        <v>6638.75</v>
      </c>
      <c r="BG164" s="201">
        <f t="shared" si="16"/>
        <v>0</v>
      </c>
      <c r="BH164" s="201">
        <f t="shared" si="17"/>
        <v>0</v>
      </c>
      <c r="BI164" s="201">
        <f t="shared" si="18"/>
        <v>0</v>
      </c>
      <c r="BJ164" s="14" t="s">
        <v>154</v>
      </c>
      <c r="BK164" s="201">
        <f t="shared" si="19"/>
        <v>6638.75</v>
      </c>
      <c r="BL164" s="14" t="s">
        <v>153</v>
      </c>
      <c r="BM164" s="200" t="s">
        <v>420</v>
      </c>
    </row>
    <row r="165" spans="1:65" s="2" customFormat="1" ht="37.9" customHeight="1">
      <c r="A165" s="28"/>
      <c r="B165" s="29"/>
      <c r="C165" s="189" t="s">
        <v>421</v>
      </c>
      <c r="D165" s="189" t="s">
        <v>149</v>
      </c>
      <c r="E165" s="190" t="s">
        <v>608</v>
      </c>
      <c r="F165" s="191" t="s">
        <v>609</v>
      </c>
      <c r="G165" s="192" t="s">
        <v>244</v>
      </c>
      <c r="H165" s="193">
        <v>1</v>
      </c>
      <c r="I165" s="194">
        <v>134.44999999999999</v>
      </c>
      <c r="J165" s="194">
        <f t="shared" si="10"/>
        <v>134.44999999999999</v>
      </c>
      <c r="K165" s="195"/>
      <c r="L165" s="33"/>
      <c r="M165" s="196" t="s">
        <v>1</v>
      </c>
      <c r="N165" s="197" t="s">
        <v>42</v>
      </c>
      <c r="O165" s="198">
        <v>0</v>
      </c>
      <c r="P165" s="198">
        <f t="shared" si="11"/>
        <v>0</v>
      </c>
      <c r="Q165" s="198">
        <v>0</v>
      </c>
      <c r="R165" s="198">
        <f t="shared" si="12"/>
        <v>0</v>
      </c>
      <c r="S165" s="198">
        <v>0</v>
      </c>
      <c r="T165" s="199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0" t="s">
        <v>153</v>
      </c>
      <c r="AT165" s="200" t="s">
        <v>149</v>
      </c>
      <c r="AU165" s="200" t="s">
        <v>154</v>
      </c>
      <c r="AY165" s="14" t="s">
        <v>147</v>
      </c>
      <c r="BE165" s="201">
        <f t="shared" si="14"/>
        <v>0</v>
      </c>
      <c r="BF165" s="201">
        <f t="shared" si="15"/>
        <v>134.44999999999999</v>
      </c>
      <c r="BG165" s="201">
        <f t="shared" si="16"/>
        <v>0</v>
      </c>
      <c r="BH165" s="201">
        <f t="shared" si="17"/>
        <v>0</v>
      </c>
      <c r="BI165" s="201">
        <f t="shared" si="18"/>
        <v>0</v>
      </c>
      <c r="BJ165" s="14" t="s">
        <v>154</v>
      </c>
      <c r="BK165" s="201">
        <f t="shared" si="19"/>
        <v>134.44999999999999</v>
      </c>
      <c r="BL165" s="14" t="s">
        <v>153</v>
      </c>
      <c r="BM165" s="200" t="s">
        <v>424</v>
      </c>
    </row>
    <row r="166" spans="1:65" s="2" customFormat="1" ht="21.75" customHeight="1">
      <c r="A166" s="28"/>
      <c r="B166" s="29"/>
      <c r="C166" s="206" t="s">
        <v>249</v>
      </c>
      <c r="D166" s="206" t="s">
        <v>222</v>
      </c>
      <c r="E166" s="207" t="s">
        <v>610</v>
      </c>
      <c r="F166" s="208" t="s">
        <v>611</v>
      </c>
      <c r="G166" s="209" t="s">
        <v>244</v>
      </c>
      <c r="H166" s="210">
        <v>1</v>
      </c>
      <c r="I166" s="211">
        <v>118.55</v>
      </c>
      <c r="J166" s="211">
        <f t="shared" si="10"/>
        <v>118.55</v>
      </c>
      <c r="K166" s="212"/>
      <c r="L166" s="213"/>
      <c r="M166" s="214" t="s">
        <v>1</v>
      </c>
      <c r="N166" s="215" t="s">
        <v>42</v>
      </c>
      <c r="O166" s="198">
        <v>0</v>
      </c>
      <c r="P166" s="198">
        <f t="shared" si="11"/>
        <v>0</v>
      </c>
      <c r="Q166" s="198">
        <v>0.02</v>
      </c>
      <c r="R166" s="198">
        <f t="shared" si="12"/>
        <v>0.02</v>
      </c>
      <c r="S166" s="198">
        <v>0</v>
      </c>
      <c r="T166" s="199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00" t="s">
        <v>165</v>
      </c>
      <c r="AT166" s="200" t="s">
        <v>222</v>
      </c>
      <c r="AU166" s="200" t="s">
        <v>154</v>
      </c>
      <c r="AY166" s="14" t="s">
        <v>147</v>
      </c>
      <c r="BE166" s="201">
        <f t="shared" si="14"/>
        <v>0</v>
      </c>
      <c r="BF166" s="201">
        <f t="shared" si="15"/>
        <v>118.55</v>
      </c>
      <c r="BG166" s="201">
        <f t="shared" si="16"/>
        <v>0</v>
      </c>
      <c r="BH166" s="201">
        <f t="shared" si="17"/>
        <v>0</v>
      </c>
      <c r="BI166" s="201">
        <f t="shared" si="18"/>
        <v>0</v>
      </c>
      <c r="BJ166" s="14" t="s">
        <v>154</v>
      </c>
      <c r="BK166" s="201">
        <f t="shared" si="19"/>
        <v>118.55</v>
      </c>
      <c r="BL166" s="14" t="s">
        <v>153</v>
      </c>
      <c r="BM166" s="200" t="s">
        <v>427</v>
      </c>
    </row>
    <row r="167" spans="1:65" s="2" customFormat="1" ht="16.5" customHeight="1">
      <c r="A167" s="28"/>
      <c r="B167" s="29"/>
      <c r="C167" s="206" t="s">
        <v>428</v>
      </c>
      <c r="D167" s="206" t="s">
        <v>222</v>
      </c>
      <c r="E167" s="207" t="s">
        <v>612</v>
      </c>
      <c r="F167" s="208" t="s">
        <v>613</v>
      </c>
      <c r="G167" s="209" t="s">
        <v>244</v>
      </c>
      <c r="H167" s="210">
        <v>1</v>
      </c>
      <c r="I167" s="211">
        <v>37.92</v>
      </c>
      <c r="J167" s="211">
        <f t="shared" si="10"/>
        <v>37.92</v>
      </c>
      <c r="K167" s="212"/>
      <c r="L167" s="213"/>
      <c r="M167" s="214" t="s">
        <v>1</v>
      </c>
      <c r="N167" s="215" t="s">
        <v>42</v>
      </c>
      <c r="O167" s="198">
        <v>0</v>
      </c>
      <c r="P167" s="198">
        <f t="shared" si="11"/>
        <v>0</v>
      </c>
      <c r="Q167" s="198">
        <v>0</v>
      </c>
      <c r="R167" s="198">
        <f t="shared" si="12"/>
        <v>0</v>
      </c>
      <c r="S167" s="198">
        <v>0</v>
      </c>
      <c r="T167" s="199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00" t="s">
        <v>165</v>
      </c>
      <c r="AT167" s="200" t="s">
        <v>222</v>
      </c>
      <c r="AU167" s="200" t="s">
        <v>154</v>
      </c>
      <c r="AY167" s="14" t="s">
        <v>147</v>
      </c>
      <c r="BE167" s="201">
        <f t="shared" si="14"/>
        <v>0</v>
      </c>
      <c r="BF167" s="201">
        <f t="shared" si="15"/>
        <v>37.92</v>
      </c>
      <c r="BG167" s="201">
        <f t="shared" si="16"/>
        <v>0</v>
      </c>
      <c r="BH167" s="201">
        <f t="shared" si="17"/>
        <v>0</v>
      </c>
      <c r="BI167" s="201">
        <f t="shared" si="18"/>
        <v>0</v>
      </c>
      <c r="BJ167" s="14" t="s">
        <v>154</v>
      </c>
      <c r="BK167" s="201">
        <f t="shared" si="19"/>
        <v>37.92</v>
      </c>
      <c r="BL167" s="14" t="s">
        <v>153</v>
      </c>
      <c r="BM167" s="200" t="s">
        <v>432</v>
      </c>
    </row>
    <row r="168" spans="1:65" s="2" customFormat="1" ht="24.2" customHeight="1">
      <c r="A168" s="28"/>
      <c r="B168" s="29"/>
      <c r="C168" s="206" t="s">
        <v>252</v>
      </c>
      <c r="D168" s="206" t="s">
        <v>222</v>
      </c>
      <c r="E168" s="207" t="s">
        <v>614</v>
      </c>
      <c r="F168" s="208" t="s">
        <v>615</v>
      </c>
      <c r="G168" s="209" t="s">
        <v>244</v>
      </c>
      <c r="H168" s="210">
        <v>1</v>
      </c>
      <c r="I168" s="211">
        <v>236.09</v>
      </c>
      <c r="J168" s="211">
        <f t="shared" si="10"/>
        <v>236.09</v>
      </c>
      <c r="K168" s="212"/>
      <c r="L168" s="213"/>
      <c r="M168" s="214" t="s">
        <v>1</v>
      </c>
      <c r="N168" s="215" t="s">
        <v>42</v>
      </c>
      <c r="O168" s="198">
        <v>0</v>
      </c>
      <c r="P168" s="198">
        <f t="shared" si="11"/>
        <v>0</v>
      </c>
      <c r="Q168" s="198">
        <v>2.3E-2</v>
      </c>
      <c r="R168" s="198">
        <f t="shared" si="12"/>
        <v>2.3E-2</v>
      </c>
      <c r="S168" s="198">
        <v>0</v>
      </c>
      <c r="T168" s="199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00" t="s">
        <v>165</v>
      </c>
      <c r="AT168" s="200" t="s">
        <v>222</v>
      </c>
      <c r="AU168" s="200" t="s">
        <v>154</v>
      </c>
      <c r="AY168" s="14" t="s">
        <v>147</v>
      </c>
      <c r="BE168" s="201">
        <f t="shared" si="14"/>
        <v>0</v>
      </c>
      <c r="BF168" s="201">
        <f t="shared" si="15"/>
        <v>236.09</v>
      </c>
      <c r="BG168" s="201">
        <f t="shared" si="16"/>
        <v>0</v>
      </c>
      <c r="BH168" s="201">
        <f t="shared" si="17"/>
        <v>0</v>
      </c>
      <c r="BI168" s="201">
        <f t="shared" si="18"/>
        <v>0</v>
      </c>
      <c r="BJ168" s="14" t="s">
        <v>154</v>
      </c>
      <c r="BK168" s="201">
        <f t="shared" si="19"/>
        <v>236.09</v>
      </c>
      <c r="BL168" s="14" t="s">
        <v>153</v>
      </c>
      <c r="BM168" s="200" t="s">
        <v>506</v>
      </c>
    </row>
    <row r="169" spans="1:65" s="12" customFormat="1" ht="22.9" customHeight="1">
      <c r="B169" s="174"/>
      <c r="C169" s="175"/>
      <c r="D169" s="176" t="s">
        <v>75</v>
      </c>
      <c r="E169" s="187" t="s">
        <v>197</v>
      </c>
      <c r="F169" s="187" t="s">
        <v>198</v>
      </c>
      <c r="G169" s="175"/>
      <c r="H169" s="175"/>
      <c r="I169" s="175"/>
      <c r="J169" s="188">
        <f>BK169</f>
        <v>2137.9899999999998</v>
      </c>
      <c r="K169" s="175"/>
      <c r="L169" s="179"/>
      <c r="M169" s="180"/>
      <c r="N169" s="181"/>
      <c r="O169" s="181"/>
      <c r="P169" s="182">
        <f>P170</f>
        <v>58.498686999999997</v>
      </c>
      <c r="Q169" s="181"/>
      <c r="R169" s="182">
        <f>R170</f>
        <v>0</v>
      </c>
      <c r="S169" s="181"/>
      <c r="T169" s="183">
        <f>T170</f>
        <v>0</v>
      </c>
      <c r="AR169" s="184" t="s">
        <v>84</v>
      </c>
      <c r="AT169" s="185" t="s">
        <v>75</v>
      </c>
      <c r="AU169" s="185" t="s">
        <v>84</v>
      </c>
      <c r="AY169" s="184" t="s">
        <v>147</v>
      </c>
      <c r="BK169" s="186">
        <f>BK170</f>
        <v>2137.9899999999998</v>
      </c>
    </row>
    <row r="170" spans="1:65" s="2" customFormat="1" ht="33" customHeight="1">
      <c r="A170" s="28"/>
      <c r="B170" s="29"/>
      <c r="C170" s="189" t="s">
        <v>507</v>
      </c>
      <c r="D170" s="189" t="s">
        <v>149</v>
      </c>
      <c r="E170" s="190" t="s">
        <v>522</v>
      </c>
      <c r="F170" s="191" t="s">
        <v>523</v>
      </c>
      <c r="G170" s="192" t="s">
        <v>195</v>
      </c>
      <c r="H170" s="193">
        <v>45.383000000000003</v>
      </c>
      <c r="I170" s="194">
        <v>47.11</v>
      </c>
      <c r="J170" s="194">
        <f>ROUND(I170*H170,2)</f>
        <v>2137.9899999999998</v>
      </c>
      <c r="K170" s="195"/>
      <c r="L170" s="33"/>
      <c r="M170" s="196" t="s">
        <v>1</v>
      </c>
      <c r="N170" s="197" t="s">
        <v>42</v>
      </c>
      <c r="O170" s="198">
        <v>1.2889999999999999</v>
      </c>
      <c r="P170" s="198">
        <f>O170*H170</f>
        <v>58.498686999999997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00" t="s">
        <v>153</v>
      </c>
      <c r="AT170" s="200" t="s">
        <v>149</v>
      </c>
      <c r="AU170" s="200" t="s">
        <v>154</v>
      </c>
      <c r="AY170" s="14" t="s">
        <v>147</v>
      </c>
      <c r="BE170" s="201">
        <f>IF(N170="základná",J170,0)</f>
        <v>0</v>
      </c>
      <c r="BF170" s="201">
        <f>IF(N170="znížená",J170,0)</f>
        <v>2137.9899999999998</v>
      </c>
      <c r="BG170" s="201">
        <f>IF(N170="zákl. prenesená",J170,0)</f>
        <v>0</v>
      </c>
      <c r="BH170" s="201">
        <f>IF(N170="zníž. prenesená",J170,0)</f>
        <v>0</v>
      </c>
      <c r="BI170" s="201">
        <f>IF(N170="nulová",J170,0)</f>
        <v>0</v>
      </c>
      <c r="BJ170" s="14" t="s">
        <v>154</v>
      </c>
      <c r="BK170" s="201">
        <f>ROUND(I170*H170,2)</f>
        <v>2137.9899999999998</v>
      </c>
      <c r="BL170" s="14" t="s">
        <v>153</v>
      </c>
      <c r="BM170" s="200" t="s">
        <v>510</v>
      </c>
    </row>
    <row r="171" spans="1:65" s="12" customFormat="1" ht="25.9" customHeight="1">
      <c r="B171" s="174"/>
      <c r="C171" s="175"/>
      <c r="D171" s="176" t="s">
        <v>75</v>
      </c>
      <c r="E171" s="177" t="s">
        <v>222</v>
      </c>
      <c r="F171" s="177" t="s">
        <v>565</v>
      </c>
      <c r="G171" s="175"/>
      <c r="H171" s="175"/>
      <c r="I171" s="175"/>
      <c r="J171" s="178">
        <f>BK171</f>
        <v>766.74</v>
      </c>
      <c r="K171" s="175"/>
      <c r="L171" s="179"/>
      <c r="M171" s="180"/>
      <c r="N171" s="181"/>
      <c r="O171" s="181"/>
      <c r="P171" s="182">
        <f>P172+P175</f>
        <v>8.9794999999999998</v>
      </c>
      <c r="Q171" s="181"/>
      <c r="R171" s="182">
        <f>R172+R175</f>
        <v>0.27800000000000002</v>
      </c>
      <c r="S171" s="181"/>
      <c r="T171" s="183">
        <f>T172+T175</f>
        <v>0</v>
      </c>
      <c r="AR171" s="184" t="s">
        <v>158</v>
      </c>
      <c r="AT171" s="185" t="s">
        <v>75</v>
      </c>
      <c r="AU171" s="185" t="s">
        <v>76</v>
      </c>
      <c r="AY171" s="184" t="s">
        <v>147</v>
      </c>
      <c r="BK171" s="186">
        <f>BK172+BK175</f>
        <v>766.74</v>
      </c>
    </row>
    <row r="172" spans="1:65" s="12" customFormat="1" ht="22.9" customHeight="1">
      <c r="B172" s="174"/>
      <c r="C172" s="175"/>
      <c r="D172" s="176" t="s">
        <v>75</v>
      </c>
      <c r="E172" s="187" t="s">
        <v>571</v>
      </c>
      <c r="F172" s="187" t="s">
        <v>572</v>
      </c>
      <c r="G172" s="175"/>
      <c r="H172" s="175"/>
      <c r="I172" s="175"/>
      <c r="J172" s="188">
        <f>BK172</f>
        <v>325.01000000000005</v>
      </c>
      <c r="K172" s="175"/>
      <c r="L172" s="179"/>
      <c r="M172" s="180"/>
      <c r="N172" s="181"/>
      <c r="O172" s="181"/>
      <c r="P172" s="182">
        <f>SUM(P173:P174)</f>
        <v>8.8170000000000002</v>
      </c>
      <c r="Q172" s="181"/>
      <c r="R172" s="182">
        <f>SUM(R173:R174)</f>
        <v>0</v>
      </c>
      <c r="S172" s="181"/>
      <c r="T172" s="183">
        <f>SUM(T173:T174)</f>
        <v>0</v>
      </c>
      <c r="AR172" s="184" t="s">
        <v>158</v>
      </c>
      <c r="AT172" s="185" t="s">
        <v>75</v>
      </c>
      <c r="AU172" s="185" t="s">
        <v>84</v>
      </c>
      <c r="AY172" s="184" t="s">
        <v>147</v>
      </c>
      <c r="BK172" s="186">
        <f>SUM(BK173:BK174)</f>
        <v>325.01000000000005</v>
      </c>
    </row>
    <row r="173" spans="1:65" s="2" customFormat="1" ht="16.5" customHeight="1">
      <c r="A173" s="28"/>
      <c r="B173" s="29"/>
      <c r="C173" s="189" t="s">
        <v>256</v>
      </c>
      <c r="D173" s="189" t="s">
        <v>149</v>
      </c>
      <c r="E173" s="190" t="s">
        <v>616</v>
      </c>
      <c r="F173" s="191" t="s">
        <v>617</v>
      </c>
      <c r="G173" s="192" t="s">
        <v>618</v>
      </c>
      <c r="H173" s="193">
        <v>1</v>
      </c>
      <c r="I173" s="194">
        <v>315.41000000000003</v>
      </c>
      <c r="J173" s="194">
        <f>ROUND(I173*H173,2)</f>
        <v>315.41000000000003</v>
      </c>
      <c r="K173" s="195"/>
      <c r="L173" s="33"/>
      <c r="M173" s="196" t="s">
        <v>1</v>
      </c>
      <c r="N173" s="197" t="s">
        <v>42</v>
      </c>
      <c r="O173" s="198">
        <v>8.4420000000000002</v>
      </c>
      <c r="P173" s="198">
        <f>O173*H173</f>
        <v>8.4420000000000002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00" t="s">
        <v>420</v>
      </c>
      <c r="AT173" s="200" t="s">
        <v>149</v>
      </c>
      <c r="AU173" s="200" t="s">
        <v>154</v>
      </c>
      <c r="AY173" s="14" t="s">
        <v>147</v>
      </c>
      <c r="BE173" s="201">
        <f>IF(N173="základná",J173,0)</f>
        <v>0</v>
      </c>
      <c r="BF173" s="201">
        <f>IF(N173="znížená",J173,0)</f>
        <v>315.41000000000003</v>
      </c>
      <c r="BG173" s="201">
        <f>IF(N173="zákl. prenesená",J173,0)</f>
        <v>0</v>
      </c>
      <c r="BH173" s="201">
        <f>IF(N173="zníž. prenesená",J173,0)</f>
        <v>0</v>
      </c>
      <c r="BI173" s="201">
        <f>IF(N173="nulová",J173,0)</f>
        <v>0</v>
      </c>
      <c r="BJ173" s="14" t="s">
        <v>154</v>
      </c>
      <c r="BK173" s="201">
        <f>ROUND(I173*H173,2)</f>
        <v>315.41000000000003</v>
      </c>
      <c r="BL173" s="14" t="s">
        <v>420</v>
      </c>
      <c r="BM173" s="200" t="s">
        <v>513</v>
      </c>
    </row>
    <row r="174" spans="1:65" s="2" customFormat="1" ht="21.75" customHeight="1">
      <c r="A174" s="28"/>
      <c r="B174" s="29"/>
      <c r="C174" s="189" t="s">
        <v>514</v>
      </c>
      <c r="D174" s="189" t="s">
        <v>149</v>
      </c>
      <c r="E174" s="190" t="s">
        <v>619</v>
      </c>
      <c r="F174" s="191" t="s">
        <v>620</v>
      </c>
      <c r="G174" s="192" t="s">
        <v>279</v>
      </c>
      <c r="H174" s="193">
        <v>5</v>
      </c>
      <c r="I174" s="194">
        <v>1.92</v>
      </c>
      <c r="J174" s="194">
        <f>ROUND(I174*H174,2)</f>
        <v>9.6</v>
      </c>
      <c r="K174" s="195"/>
      <c r="L174" s="33"/>
      <c r="M174" s="196" t="s">
        <v>1</v>
      </c>
      <c r="N174" s="197" t="s">
        <v>42</v>
      </c>
      <c r="O174" s="198">
        <v>7.4999999999999997E-2</v>
      </c>
      <c r="P174" s="198">
        <f>O174*H174</f>
        <v>0.375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200" t="s">
        <v>420</v>
      </c>
      <c r="AT174" s="200" t="s">
        <v>149</v>
      </c>
      <c r="AU174" s="200" t="s">
        <v>154</v>
      </c>
      <c r="AY174" s="14" t="s">
        <v>147</v>
      </c>
      <c r="BE174" s="201">
        <f>IF(N174="základná",J174,0)</f>
        <v>0</v>
      </c>
      <c r="BF174" s="201">
        <f>IF(N174="znížená",J174,0)</f>
        <v>9.6</v>
      </c>
      <c r="BG174" s="201">
        <f>IF(N174="zákl. prenesená",J174,0)</f>
        <v>0</v>
      </c>
      <c r="BH174" s="201">
        <f>IF(N174="zníž. prenesená",J174,0)</f>
        <v>0</v>
      </c>
      <c r="BI174" s="201">
        <f>IF(N174="nulová",J174,0)</f>
        <v>0</v>
      </c>
      <c r="BJ174" s="14" t="s">
        <v>154</v>
      </c>
      <c r="BK174" s="201">
        <f>ROUND(I174*H174,2)</f>
        <v>9.6</v>
      </c>
      <c r="BL174" s="14" t="s">
        <v>420</v>
      </c>
      <c r="BM174" s="200" t="s">
        <v>517</v>
      </c>
    </row>
    <row r="175" spans="1:65" s="12" customFormat="1" ht="22.9" customHeight="1">
      <c r="B175" s="174"/>
      <c r="C175" s="175"/>
      <c r="D175" s="176" t="s">
        <v>75</v>
      </c>
      <c r="E175" s="187" t="s">
        <v>581</v>
      </c>
      <c r="F175" s="187" t="s">
        <v>582</v>
      </c>
      <c r="G175" s="175"/>
      <c r="H175" s="175"/>
      <c r="I175" s="175"/>
      <c r="J175" s="188">
        <f>BK175</f>
        <v>441.73</v>
      </c>
      <c r="K175" s="175"/>
      <c r="L175" s="179"/>
      <c r="M175" s="180"/>
      <c r="N175" s="181"/>
      <c r="O175" s="181"/>
      <c r="P175" s="182">
        <f>SUM(P176:P179)</f>
        <v>0.16250000000000001</v>
      </c>
      <c r="Q175" s="181"/>
      <c r="R175" s="182">
        <f>SUM(R176:R179)</f>
        <v>0.27800000000000002</v>
      </c>
      <c r="S175" s="181"/>
      <c r="T175" s="183">
        <f>SUM(T176:T179)</f>
        <v>0</v>
      </c>
      <c r="AR175" s="184" t="s">
        <v>158</v>
      </c>
      <c r="AT175" s="185" t="s">
        <v>75</v>
      </c>
      <c r="AU175" s="185" t="s">
        <v>84</v>
      </c>
      <c r="AY175" s="184" t="s">
        <v>147</v>
      </c>
      <c r="BK175" s="186">
        <f>SUM(BK176:BK179)</f>
        <v>441.73</v>
      </c>
    </row>
    <row r="176" spans="1:65" s="2" customFormat="1" ht="24.2" customHeight="1">
      <c r="A176" s="28"/>
      <c r="B176" s="29"/>
      <c r="C176" s="189" t="s">
        <v>258</v>
      </c>
      <c r="D176" s="189" t="s">
        <v>149</v>
      </c>
      <c r="E176" s="190" t="s">
        <v>584</v>
      </c>
      <c r="F176" s="191" t="s">
        <v>585</v>
      </c>
      <c r="G176" s="192" t="s">
        <v>279</v>
      </c>
      <c r="H176" s="193">
        <v>5</v>
      </c>
      <c r="I176" s="194">
        <v>0.74</v>
      </c>
      <c r="J176" s="194">
        <f>ROUND(I176*H176,2)</f>
        <v>3.7</v>
      </c>
      <c r="K176" s="195"/>
      <c r="L176" s="33"/>
      <c r="M176" s="196" t="s">
        <v>1</v>
      </c>
      <c r="N176" s="197" t="s">
        <v>42</v>
      </c>
      <c r="O176" s="198">
        <v>3.2500000000000001E-2</v>
      </c>
      <c r="P176" s="198">
        <f>O176*H176</f>
        <v>0.16250000000000001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00" t="s">
        <v>420</v>
      </c>
      <c r="AT176" s="200" t="s">
        <v>149</v>
      </c>
      <c r="AU176" s="200" t="s">
        <v>154</v>
      </c>
      <c r="AY176" s="14" t="s">
        <v>147</v>
      </c>
      <c r="BE176" s="201">
        <f>IF(N176="základná",J176,0)</f>
        <v>0</v>
      </c>
      <c r="BF176" s="201">
        <f>IF(N176="znížená",J176,0)</f>
        <v>3.7</v>
      </c>
      <c r="BG176" s="201">
        <f>IF(N176="zákl. prenesená",J176,0)</f>
        <v>0</v>
      </c>
      <c r="BH176" s="201">
        <f>IF(N176="zníž. prenesená",J176,0)</f>
        <v>0</v>
      </c>
      <c r="BI176" s="201">
        <f>IF(N176="nulová",J176,0)</f>
        <v>0</v>
      </c>
      <c r="BJ176" s="14" t="s">
        <v>154</v>
      </c>
      <c r="BK176" s="201">
        <f>ROUND(I176*H176,2)</f>
        <v>3.7</v>
      </c>
      <c r="BL176" s="14" t="s">
        <v>420</v>
      </c>
      <c r="BM176" s="200" t="s">
        <v>520</v>
      </c>
    </row>
    <row r="177" spans="1:65" s="2" customFormat="1" ht="16.5" customHeight="1">
      <c r="A177" s="28"/>
      <c r="B177" s="29"/>
      <c r="C177" s="206" t="s">
        <v>521</v>
      </c>
      <c r="D177" s="206" t="s">
        <v>222</v>
      </c>
      <c r="E177" s="207" t="s">
        <v>587</v>
      </c>
      <c r="F177" s="208" t="s">
        <v>621</v>
      </c>
      <c r="G177" s="209" t="s">
        <v>279</v>
      </c>
      <c r="H177" s="210">
        <v>5</v>
      </c>
      <c r="I177" s="211">
        <v>6.14</v>
      </c>
      <c r="J177" s="211">
        <f>ROUND(I177*H177,2)</f>
        <v>30.7</v>
      </c>
      <c r="K177" s="212"/>
      <c r="L177" s="213"/>
      <c r="M177" s="214" t="s">
        <v>1</v>
      </c>
      <c r="N177" s="215" t="s">
        <v>42</v>
      </c>
      <c r="O177" s="198">
        <v>0</v>
      </c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00" t="s">
        <v>579</v>
      </c>
      <c r="AT177" s="200" t="s">
        <v>222</v>
      </c>
      <c r="AU177" s="200" t="s">
        <v>154</v>
      </c>
      <c r="AY177" s="14" t="s">
        <v>147</v>
      </c>
      <c r="BE177" s="201">
        <f>IF(N177="základná",J177,0)</f>
        <v>0</v>
      </c>
      <c r="BF177" s="201">
        <f>IF(N177="znížená",J177,0)</f>
        <v>30.7</v>
      </c>
      <c r="BG177" s="201">
        <f>IF(N177="zákl. prenesená",J177,0)</f>
        <v>0</v>
      </c>
      <c r="BH177" s="201">
        <f>IF(N177="zníž. prenesená",J177,0)</f>
        <v>0</v>
      </c>
      <c r="BI177" s="201">
        <f>IF(N177="nulová",J177,0)</f>
        <v>0</v>
      </c>
      <c r="BJ177" s="14" t="s">
        <v>154</v>
      </c>
      <c r="BK177" s="201">
        <f>ROUND(I177*H177,2)</f>
        <v>30.7</v>
      </c>
      <c r="BL177" s="14" t="s">
        <v>420</v>
      </c>
      <c r="BM177" s="200" t="s">
        <v>524</v>
      </c>
    </row>
    <row r="178" spans="1:65" s="2" customFormat="1" ht="24.2" customHeight="1">
      <c r="A178" s="28"/>
      <c r="B178" s="29"/>
      <c r="C178" s="206" t="s">
        <v>262</v>
      </c>
      <c r="D178" s="206" t="s">
        <v>222</v>
      </c>
      <c r="E178" s="207" t="s">
        <v>622</v>
      </c>
      <c r="F178" s="208" t="s">
        <v>623</v>
      </c>
      <c r="G178" s="209" t="s">
        <v>244</v>
      </c>
      <c r="H178" s="210">
        <v>1</v>
      </c>
      <c r="I178" s="211">
        <v>261.35000000000002</v>
      </c>
      <c r="J178" s="211">
        <f>ROUND(I178*H178,2)</f>
        <v>261.35000000000002</v>
      </c>
      <c r="K178" s="212"/>
      <c r="L178" s="213"/>
      <c r="M178" s="214" t="s">
        <v>1</v>
      </c>
      <c r="N178" s="215" t="s">
        <v>42</v>
      </c>
      <c r="O178" s="198">
        <v>0</v>
      </c>
      <c r="P178" s="198">
        <f>O178*H178</f>
        <v>0</v>
      </c>
      <c r="Q178" s="198">
        <v>5.2999999999999999E-2</v>
      </c>
      <c r="R178" s="198">
        <f>Q178*H178</f>
        <v>5.2999999999999999E-2</v>
      </c>
      <c r="S178" s="198">
        <v>0</v>
      </c>
      <c r="T178" s="199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200" t="s">
        <v>579</v>
      </c>
      <c r="AT178" s="200" t="s">
        <v>222</v>
      </c>
      <c r="AU178" s="200" t="s">
        <v>154</v>
      </c>
      <c r="AY178" s="14" t="s">
        <v>147</v>
      </c>
      <c r="BE178" s="201">
        <f>IF(N178="základná",J178,0)</f>
        <v>0</v>
      </c>
      <c r="BF178" s="201">
        <f>IF(N178="znížená",J178,0)</f>
        <v>261.35000000000002</v>
      </c>
      <c r="BG178" s="201">
        <f>IF(N178="zákl. prenesená",J178,0)</f>
        <v>0</v>
      </c>
      <c r="BH178" s="201">
        <f>IF(N178="zníž. prenesená",J178,0)</f>
        <v>0</v>
      </c>
      <c r="BI178" s="201">
        <f>IF(N178="nulová",J178,0)</f>
        <v>0</v>
      </c>
      <c r="BJ178" s="14" t="s">
        <v>154</v>
      </c>
      <c r="BK178" s="201">
        <f>ROUND(I178*H178,2)</f>
        <v>261.35000000000002</v>
      </c>
      <c r="BL178" s="14" t="s">
        <v>420</v>
      </c>
      <c r="BM178" s="200" t="s">
        <v>529</v>
      </c>
    </row>
    <row r="179" spans="1:65" s="2" customFormat="1" ht="21.75" customHeight="1">
      <c r="A179" s="28"/>
      <c r="B179" s="29"/>
      <c r="C179" s="206" t="s">
        <v>530</v>
      </c>
      <c r="D179" s="206" t="s">
        <v>222</v>
      </c>
      <c r="E179" s="207" t="s">
        <v>624</v>
      </c>
      <c r="F179" s="208" t="s">
        <v>625</v>
      </c>
      <c r="G179" s="209" t="s">
        <v>244</v>
      </c>
      <c r="H179" s="210">
        <v>1</v>
      </c>
      <c r="I179" s="211">
        <v>145.97999999999999</v>
      </c>
      <c r="J179" s="211">
        <f>ROUND(I179*H179,2)</f>
        <v>145.97999999999999</v>
      </c>
      <c r="K179" s="212"/>
      <c r="L179" s="213"/>
      <c r="M179" s="216" t="s">
        <v>1</v>
      </c>
      <c r="N179" s="217" t="s">
        <v>42</v>
      </c>
      <c r="O179" s="204">
        <v>0</v>
      </c>
      <c r="P179" s="204">
        <f>O179*H179</f>
        <v>0</v>
      </c>
      <c r="Q179" s="204">
        <v>0.22500000000000001</v>
      </c>
      <c r="R179" s="204">
        <f>Q179*H179</f>
        <v>0.22500000000000001</v>
      </c>
      <c r="S179" s="204">
        <v>0</v>
      </c>
      <c r="T179" s="205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200" t="s">
        <v>579</v>
      </c>
      <c r="AT179" s="200" t="s">
        <v>222</v>
      </c>
      <c r="AU179" s="200" t="s">
        <v>154</v>
      </c>
      <c r="AY179" s="14" t="s">
        <v>147</v>
      </c>
      <c r="BE179" s="201">
        <f>IF(N179="základná",J179,0)</f>
        <v>0</v>
      </c>
      <c r="BF179" s="201">
        <f>IF(N179="znížená",J179,0)</f>
        <v>145.97999999999999</v>
      </c>
      <c r="BG179" s="201">
        <f>IF(N179="zákl. prenesená",J179,0)</f>
        <v>0</v>
      </c>
      <c r="BH179" s="201">
        <f>IF(N179="zníž. prenesená",J179,0)</f>
        <v>0</v>
      </c>
      <c r="BI179" s="201">
        <f>IF(N179="nulová",J179,0)</f>
        <v>0</v>
      </c>
      <c r="BJ179" s="14" t="s">
        <v>154</v>
      </c>
      <c r="BK179" s="201">
        <f>ROUND(I179*H179,2)</f>
        <v>145.97999999999999</v>
      </c>
      <c r="BL179" s="14" t="s">
        <v>420</v>
      </c>
      <c r="BM179" s="200" t="s">
        <v>533</v>
      </c>
    </row>
    <row r="180" spans="1:65" s="2" customFormat="1" ht="6.95" customHeight="1">
      <c r="A180" s="28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33"/>
      <c r="M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</row>
  </sheetData>
  <sheetProtection algorithmName="SHA-512" hashValue="pSTemjdTMcXLElbeqOLlZBEiTrpAJH5WyWHCMXAuewSA1FPzkp1716o8sBLEVi+/xd1x49XMNOwu+FwEVDAjqw==" saltValue="mo7W2xlpOOXXgsHHTdMcd0tzGzTZ9MhNHFWkCI8qCU3UY1XVtxf1/gwdZ643NEvpZGGm2J2gBDi2n85qJEgBPg==" spinCount="100000" sheet="1" objects="1" scenarios="1" formatColumns="0" formatRows="0" autoFilter="0"/>
  <autoFilter ref="C125:K179" xr:uid="{00000000-0009-0000-0000-000006000000}"/>
  <mergeCells count="8">
    <mergeCell ref="E116:H116"/>
    <mergeCell ref="E118:H11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103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626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ROUND(J126, 2)</f>
        <v>47596.45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ROUND((SUM(BE126:BE183)),  2)</f>
        <v>0</v>
      </c>
      <c r="G33" s="124"/>
      <c r="H33" s="124"/>
      <c r="I33" s="125">
        <v>0.2</v>
      </c>
      <c r="J33" s="123">
        <f>ROUND(((SUM(BE126:BE183))*I33),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ROUND((SUM(BF126:BF183)),  2)</f>
        <v>47596.45</v>
      </c>
      <c r="G34" s="28"/>
      <c r="H34" s="28"/>
      <c r="I34" s="127">
        <v>0.2</v>
      </c>
      <c r="J34" s="126">
        <f>ROUND(((SUM(BF126:BF183))*I34),  2)</f>
        <v>9519.2900000000009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ROUND((SUM(BG126:BG183)),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ROUND((SUM(BH126:BH183)),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ROUND((SUM(BI126:BI183)),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57115.74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07 - SO05.3 Dažďová kanalizácia, vsakovanie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J126</f>
        <v>47596.450000000012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J127</f>
        <v>45849.260000000009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128</v>
      </c>
      <c r="E98" s="159"/>
      <c r="F98" s="159"/>
      <c r="G98" s="159"/>
      <c r="H98" s="159"/>
      <c r="I98" s="159"/>
      <c r="J98" s="160">
        <f>J128</f>
        <v>10482.220000000001</v>
      </c>
      <c r="K98" s="157"/>
      <c r="L98" s="161"/>
    </row>
    <row r="99" spans="1:31" s="10" customFormat="1" ht="19.899999999999999" hidden="1" customHeight="1">
      <c r="B99" s="156"/>
      <c r="C99" s="157"/>
      <c r="D99" s="158" t="s">
        <v>209</v>
      </c>
      <c r="E99" s="159"/>
      <c r="F99" s="159"/>
      <c r="G99" s="159"/>
      <c r="H99" s="159"/>
      <c r="I99" s="159"/>
      <c r="J99" s="160">
        <f>J145</f>
        <v>139.05000000000001</v>
      </c>
      <c r="K99" s="157"/>
      <c r="L99" s="161"/>
    </row>
    <row r="100" spans="1:31" s="10" customFormat="1" ht="19.899999999999999" hidden="1" customHeight="1">
      <c r="B100" s="156"/>
      <c r="C100" s="157"/>
      <c r="D100" s="158" t="s">
        <v>210</v>
      </c>
      <c r="E100" s="159"/>
      <c r="F100" s="159"/>
      <c r="G100" s="159"/>
      <c r="H100" s="159"/>
      <c r="I100" s="159"/>
      <c r="J100" s="160">
        <f>J150</f>
        <v>152.87</v>
      </c>
      <c r="K100" s="157"/>
      <c r="L100" s="161"/>
    </row>
    <row r="101" spans="1:31" s="10" customFormat="1" ht="19.899999999999999" hidden="1" customHeight="1">
      <c r="B101" s="156"/>
      <c r="C101" s="157"/>
      <c r="D101" s="158" t="s">
        <v>434</v>
      </c>
      <c r="E101" s="159"/>
      <c r="F101" s="159"/>
      <c r="G101" s="159"/>
      <c r="H101" s="159"/>
      <c r="I101" s="159"/>
      <c r="J101" s="160">
        <f>J153</f>
        <v>1191.21</v>
      </c>
      <c r="K101" s="157"/>
      <c r="L101" s="161"/>
    </row>
    <row r="102" spans="1:31" s="10" customFormat="1" ht="19.899999999999999" hidden="1" customHeight="1">
      <c r="B102" s="156"/>
      <c r="C102" s="157"/>
      <c r="D102" s="158" t="s">
        <v>435</v>
      </c>
      <c r="E102" s="159"/>
      <c r="F102" s="159"/>
      <c r="G102" s="159"/>
      <c r="H102" s="159"/>
      <c r="I102" s="159"/>
      <c r="J102" s="160">
        <f>J158</f>
        <v>29803.240000000005</v>
      </c>
      <c r="K102" s="157"/>
      <c r="L102" s="161"/>
    </row>
    <row r="103" spans="1:31" s="10" customFormat="1" ht="19.899999999999999" hidden="1" customHeight="1">
      <c r="B103" s="156"/>
      <c r="C103" s="157"/>
      <c r="D103" s="158" t="s">
        <v>131</v>
      </c>
      <c r="E103" s="159"/>
      <c r="F103" s="159"/>
      <c r="G103" s="159"/>
      <c r="H103" s="159"/>
      <c r="I103" s="159"/>
      <c r="J103" s="160">
        <f>J173</f>
        <v>4080.67</v>
      </c>
      <c r="K103" s="157"/>
      <c r="L103" s="161"/>
    </row>
    <row r="104" spans="1:31" s="9" customFormat="1" ht="24.95" hidden="1" customHeight="1">
      <c r="B104" s="150"/>
      <c r="C104" s="151"/>
      <c r="D104" s="152" t="s">
        <v>438</v>
      </c>
      <c r="E104" s="153"/>
      <c r="F104" s="153"/>
      <c r="G104" s="153"/>
      <c r="H104" s="153"/>
      <c r="I104" s="153"/>
      <c r="J104" s="154">
        <f>J175</f>
        <v>1747.19</v>
      </c>
      <c r="K104" s="151"/>
      <c r="L104" s="155"/>
    </row>
    <row r="105" spans="1:31" s="10" customFormat="1" ht="19.899999999999999" hidden="1" customHeight="1">
      <c r="B105" s="156"/>
      <c r="C105" s="157"/>
      <c r="D105" s="158" t="s">
        <v>440</v>
      </c>
      <c r="E105" s="159"/>
      <c r="F105" s="159"/>
      <c r="G105" s="159"/>
      <c r="H105" s="159"/>
      <c r="I105" s="159"/>
      <c r="J105" s="160">
        <f>J176</f>
        <v>475.01</v>
      </c>
      <c r="K105" s="157"/>
      <c r="L105" s="161"/>
    </row>
    <row r="106" spans="1:31" s="10" customFormat="1" ht="19.899999999999999" hidden="1" customHeight="1">
      <c r="B106" s="156"/>
      <c r="C106" s="157"/>
      <c r="D106" s="158" t="s">
        <v>441</v>
      </c>
      <c r="E106" s="159"/>
      <c r="F106" s="159"/>
      <c r="G106" s="159"/>
      <c r="H106" s="159"/>
      <c r="I106" s="159"/>
      <c r="J106" s="160">
        <f>J179</f>
        <v>1272.18</v>
      </c>
      <c r="K106" s="157"/>
      <c r="L106" s="161"/>
    </row>
    <row r="107" spans="1:31" s="2" customFormat="1" ht="21.75" hidden="1" customHeight="1">
      <c r="A107" s="28"/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hidden="1" customHeight="1">
      <c r="A108" s="28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ht="11.25" hidden="1"/>
    <row r="110" spans="1:31" ht="11.25" hidden="1"/>
    <row r="111" spans="1:31" ht="11.25" hidden="1"/>
    <row r="112" spans="1:31" s="2" customFormat="1" ht="6.95" customHeight="1">
      <c r="A112" s="28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133</v>
      </c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13</v>
      </c>
      <c r="D115" s="30"/>
      <c r="E115" s="30"/>
      <c r="F115" s="30"/>
      <c r="G115" s="30"/>
      <c r="H115" s="30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30"/>
      <c r="D116" s="30"/>
      <c r="E116" s="262" t="str">
        <f>E7</f>
        <v>Zberný dvor obce Chtelnica</v>
      </c>
      <c r="F116" s="263"/>
      <c r="G116" s="263"/>
      <c r="H116" s="263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29"/>
      <c r="C117" s="25" t="s">
        <v>120</v>
      </c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6.5" customHeight="1">
      <c r="A118" s="28"/>
      <c r="B118" s="29"/>
      <c r="C118" s="30"/>
      <c r="D118" s="30"/>
      <c r="E118" s="222" t="str">
        <f>E9</f>
        <v>07 - SO05.3 Dažďová kanalizácia, vsakovanie</v>
      </c>
      <c r="F118" s="264"/>
      <c r="G118" s="264"/>
      <c r="H118" s="264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2" customHeight="1">
      <c r="A120" s="28"/>
      <c r="B120" s="29"/>
      <c r="C120" s="25" t="s">
        <v>17</v>
      </c>
      <c r="D120" s="30"/>
      <c r="E120" s="30"/>
      <c r="F120" s="23" t="str">
        <f>F12</f>
        <v>Chtelnica</v>
      </c>
      <c r="G120" s="30"/>
      <c r="H120" s="30"/>
      <c r="I120" s="25" t="s">
        <v>19</v>
      </c>
      <c r="J120" s="64" t="str">
        <f>IF(J12="","",J12)</f>
        <v>5. 10. 2022</v>
      </c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5.2" customHeight="1">
      <c r="A122" s="28"/>
      <c r="B122" s="29"/>
      <c r="C122" s="25" t="s">
        <v>21</v>
      </c>
      <c r="D122" s="30"/>
      <c r="E122" s="30"/>
      <c r="F122" s="23" t="str">
        <f>E15</f>
        <v>Obec Chtelnica</v>
      </c>
      <c r="G122" s="30"/>
      <c r="H122" s="30"/>
      <c r="I122" s="25" t="s">
        <v>30</v>
      </c>
      <c r="J122" s="26" t="str">
        <f>E21</f>
        <v xml:space="preserve"> </v>
      </c>
      <c r="K122" s="30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15.2" customHeight="1">
      <c r="A123" s="28"/>
      <c r="B123" s="29"/>
      <c r="C123" s="25" t="s">
        <v>26</v>
      </c>
      <c r="D123" s="30"/>
      <c r="E123" s="30"/>
      <c r="F123" s="23" t="str">
        <f>IF(E18="","",E18)</f>
        <v>INVEX, spol. s r.o.</v>
      </c>
      <c r="G123" s="30"/>
      <c r="H123" s="30"/>
      <c r="I123" s="25" t="s">
        <v>33</v>
      </c>
      <c r="J123" s="26" t="str">
        <f>E24</f>
        <v>Ing.Brestovanská</v>
      </c>
      <c r="K123" s="30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0.35" customHeight="1">
      <c r="A124" s="28"/>
      <c r="B124" s="29"/>
      <c r="C124" s="30"/>
      <c r="D124" s="30"/>
      <c r="E124" s="30"/>
      <c r="F124" s="30"/>
      <c r="G124" s="30"/>
      <c r="H124" s="30"/>
      <c r="I124" s="30"/>
      <c r="J124" s="30"/>
      <c r="K124" s="30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11" customFormat="1" ht="29.25" customHeight="1">
      <c r="A125" s="162"/>
      <c r="B125" s="163"/>
      <c r="C125" s="164" t="s">
        <v>134</v>
      </c>
      <c r="D125" s="165" t="s">
        <v>61</v>
      </c>
      <c r="E125" s="165" t="s">
        <v>57</v>
      </c>
      <c r="F125" s="165" t="s">
        <v>58</v>
      </c>
      <c r="G125" s="165" t="s">
        <v>135</v>
      </c>
      <c r="H125" s="165" t="s">
        <v>136</v>
      </c>
      <c r="I125" s="165" t="s">
        <v>137</v>
      </c>
      <c r="J125" s="166" t="s">
        <v>124</v>
      </c>
      <c r="K125" s="167" t="s">
        <v>138</v>
      </c>
      <c r="L125" s="168"/>
      <c r="M125" s="73" t="s">
        <v>1</v>
      </c>
      <c r="N125" s="74" t="s">
        <v>40</v>
      </c>
      <c r="O125" s="74" t="s">
        <v>139</v>
      </c>
      <c r="P125" s="74" t="s">
        <v>140</v>
      </c>
      <c r="Q125" s="74" t="s">
        <v>141</v>
      </c>
      <c r="R125" s="74" t="s">
        <v>142</v>
      </c>
      <c r="S125" s="74" t="s">
        <v>143</v>
      </c>
      <c r="T125" s="75" t="s">
        <v>144</v>
      </c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</row>
    <row r="126" spans="1:63" s="2" customFormat="1" ht="22.9" customHeight="1">
      <c r="A126" s="28"/>
      <c r="B126" s="29"/>
      <c r="C126" s="80" t="s">
        <v>125</v>
      </c>
      <c r="D126" s="30"/>
      <c r="E126" s="30"/>
      <c r="F126" s="30"/>
      <c r="G126" s="30"/>
      <c r="H126" s="30"/>
      <c r="I126" s="30"/>
      <c r="J126" s="169">
        <f>BK126</f>
        <v>47596.450000000012</v>
      </c>
      <c r="K126" s="30"/>
      <c r="L126" s="33"/>
      <c r="M126" s="76"/>
      <c r="N126" s="170"/>
      <c r="O126" s="77"/>
      <c r="P126" s="171">
        <f>P127+P175</f>
        <v>576.33035299999995</v>
      </c>
      <c r="Q126" s="77"/>
      <c r="R126" s="171">
        <f>R127+R175</f>
        <v>27.623399599999999</v>
      </c>
      <c r="S126" s="77"/>
      <c r="T126" s="172">
        <f>T127+T175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75</v>
      </c>
      <c r="AU126" s="14" t="s">
        <v>126</v>
      </c>
      <c r="BK126" s="173">
        <f>BK127+BK175</f>
        <v>47596.450000000012</v>
      </c>
    </row>
    <row r="127" spans="1:63" s="12" customFormat="1" ht="25.9" customHeight="1">
      <c r="B127" s="174"/>
      <c r="C127" s="175"/>
      <c r="D127" s="176" t="s">
        <v>75</v>
      </c>
      <c r="E127" s="177" t="s">
        <v>145</v>
      </c>
      <c r="F127" s="177" t="s">
        <v>146</v>
      </c>
      <c r="G127" s="175"/>
      <c r="H127" s="175"/>
      <c r="I127" s="175"/>
      <c r="J127" s="178">
        <f>BK127</f>
        <v>45849.260000000009</v>
      </c>
      <c r="K127" s="175"/>
      <c r="L127" s="179"/>
      <c r="M127" s="180"/>
      <c r="N127" s="181"/>
      <c r="O127" s="181"/>
      <c r="P127" s="182">
        <f>P128+P145+P150+P153+P158+P173</f>
        <v>560.73960299999999</v>
      </c>
      <c r="Q127" s="181"/>
      <c r="R127" s="182">
        <f>R128+R145+R150+R153+R158+R173</f>
        <v>27.067399599999998</v>
      </c>
      <c r="S127" s="181"/>
      <c r="T127" s="183">
        <f>T128+T145+T150+T153+T158+T173</f>
        <v>0</v>
      </c>
      <c r="AR127" s="184" t="s">
        <v>84</v>
      </c>
      <c r="AT127" s="185" t="s">
        <v>75</v>
      </c>
      <c r="AU127" s="185" t="s">
        <v>76</v>
      </c>
      <c r="AY127" s="184" t="s">
        <v>147</v>
      </c>
      <c r="BK127" s="186">
        <f>BK128+BK145+BK150+BK153+BK158+BK173</f>
        <v>45849.260000000009</v>
      </c>
    </row>
    <row r="128" spans="1:63" s="12" customFormat="1" ht="22.9" customHeight="1">
      <c r="B128" s="174"/>
      <c r="C128" s="175"/>
      <c r="D128" s="176" t="s">
        <v>75</v>
      </c>
      <c r="E128" s="187" t="s">
        <v>84</v>
      </c>
      <c r="F128" s="187" t="s">
        <v>148</v>
      </c>
      <c r="G128" s="175"/>
      <c r="H128" s="175"/>
      <c r="I128" s="175"/>
      <c r="J128" s="188">
        <f>BK128</f>
        <v>10482.220000000001</v>
      </c>
      <c r="K128" s="175"/>
      <c r="L128" s="179"/>
      <c r="M128" s="180"/>
      <c r="N128" s="181"/>
      <c r="O128" s="181"/>
      <c r="P128" s="182">
        <f>SUM(P129:P144)</f>
        <v>407.85599999999994</v>
      </c>
      <c r="Q128" s="181"/>
      <c r="R128" s="182">
        <f>SUM(R129:R144)</f>
        <v>0.15035000000000001</v>
      </c>
      <c r="S128" s="181"/>
      <c r="T128" s="183">
        <f>SUM(T129:T144)</f>
        <v>0</v>
      </c>
      <c r="AR128" s="184" t="s">
        <v>84</v>
      </c>
      <c r="AT128" s="185" t="s">
        <v>75</v>
      </c>
      <c r="AU128" s="185" t="s">
        <v>84</v>
      </c>
      <c r="AY128" s="184" t="s">
        <v>147</v>
      </c>
      <c r="BK128" s="186">
        <f>SUM(BK129:BK144)</f>
        <v>10482.220000000001</v>
      </c>
    </row>
    <row r="129" spans="1:65" s="2" customFormat="1" ht="33" customHeight="1">
      <c r="A129" s="28"/>
      <c r="B129" s="29"/>
      <c r="C129" s="189" t="s">
        <v>84</v>
      </c>
      <c r="D129" s="189" t="s">
        <v>149</v>
      </c>
      <c r="E129" s="190" t="s">
        <v>353</v>
      </c>
      <c r="F129" s="191" t="s">
        <v>354</v>
      </c>
      <c r="G129" s="192" t="s">
        <v>161</v>
      </c>
      <c r="H129" s="193">
        <v>13.5</v>
      </c>
      <c r="I129" s="194">
        <v>1.61</v>
      </c>
      <c r="J129" s="194">
        <f t="shared" ref="J129:J144" si="0">ROUND(I129*H129,2)</f>
        <v>21.74</v>
      </c>
      <c r="K129" s="195"/>
      <c r="L129" s="33"/>
      <c r="M129" s="196" t="s">
        <v>1</v>
      </c>
      <c r="N129" s="197" t="s">
        <v>42</v>
      </c>
      <c r="O129" s="198">
        <v>1.2999999999999999E-2</v>
      </c>
      <c r="P129" s="198">
        <f t="shared" ref="P129:P144" si="1">O129*H129</f>
        <v>0.17549999999999999</v>
      </c>
      <c r="Q129" s="198">
        <v>0</v>
      </c>
      <c r="R129" s="198">
        <f t="shared" ref="R129:R144" si="2">Q129*H129</f>
        <v>0</v>
      </c>
      <c r="S129" s="198">
        <v>0</v>
      </c>
      <c r="T129" s="199">
        <f t="shared" ref="T129:T144" si="3"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0" t="s">
        <v>153</v>
      </c>
      <c r="AT129" s="200" t="s">
        <v>149</v>
      </c>
      <c r="AU129" s="200" t="s">
        <v>154</v>
      </c>
      <c r="AY129" s="14" t="s">
        <v>147</v>
      </c>
      <c r="BE129" s="201">
        <f t="shared" ref="BE129:BE144" si="4">IF(N129="základná",J129,0)</f>
        <v>0</v>
      </c>
      <c r="BF129" s="201">
        <f t="shared" ref="BF129:BF144" si="5">IF(N129="znížená",J129,0)</f>
        <v>21.74</v>
      </c>
      <c r="BG129" s="201">
        <f t="shared" ref="BG129:BG144" si="6">IF(N129="zákl. prenesená",J129,0)</f>
        <v>0</v>
      </c>
      <c r="BH129" s="201">
        <f t="shared" ref="BH129:BH144" si="7">IF(N129="zníž. prenesená",J129,0)</f>
        <v>0</v>
      </c>
      <c r="BI129" s="201">
        <f t="shared" ref="BI129:BI144" si="8">IF(N129="nulová",J129,0)</f>
        <v>0</v>
      </c>
      <c r="BJ129" s="14" t="s">
        <v>154</v>
      </c>
      <c r="BK129" s="201">
        <f t="shared" ref="BK129:BK144" si="9">ROUND(I129*H129,2)</f>
        <v>21.74</v>
      </c>
      <c r="BL129" s="14" t="s">
        <v>153</v>
      </c>
      <c r="BM129" s="200" t="s">
        <v>154</v>
      </c>
    </row>
    <row r="130" spans="1:65" s="2" customFormat="1" ht="24.2" customHeight="1">
      <c r="A130" s="28"/>
      <c r="B130" s="29"/>
      <c r="C130" s="189" t="s">
        <v>154</v>
      </c>
      <c r="D130" s="189" t="s">
        <v>149</v>
      </c>
      <c r="E130" s="190" t="s">
        <v>442</v>
      </c>
      <c r="F130" s="191" t="s">
        <v>443</v>
      </c>
      <c r="G130" s="192" t="s">
        <v>161</v>
      </c>
      <c r="H130" s="193">
        <v>65.5</v>
      </c>
      <c r="I130" s="194">
        <v>15.43</v>
      </c>
      <c r="J130" s="194">
        <f t="shared" si="0"/>
        <v>1010.67</v>
      </c>
      <c r="K130" s="195"/>
      <c r="L130" s="33"/>
      <c r="M130" s="196" t="s">
        <v>1</v>
      </c>
      <c r="N130" s="197" t="s">
        <v>42</v>
      </c>
      <c r="O130" s="198">
        <v>0.81100000000000005</v>
      </c>
      <c r="P130" s="198">
        <f t="shared" si="1"/>
        <v>53.120500000000007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200" t="s">
        <v>153</v>
      </c>
      <c r="AT130" s="200" t="s">
        <v>149</v>
      </c>
      <c r="AU130" s="200" t="s">
        <v>154</v>
      </c>
      <c r="AY130" s="14" t="s">
        <v>147</v>
      </c>
      <c r="BE130" s="201">
        <f t="shared" si="4"/>
        <v>0</v>
      </c>
      <c r="BF130" s="201">
        <f t="shared" si="5"/>
        <v>1010.67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4" t="s">
        <v>154</v>
      </c>
      <c r="BK130" s="201">
        <f t="shared" si="9"/>
        <v>1010.67</v>
      </c>
      <c r="BL130" s="14" t="s">
        <v>153</v>
      </c>
      <c r="BM130" s="200" t="s">
        <v>153</v>
      </c>
    </row>
    <row r="131" spans="1:65" s="2" customFormat="1" ht="16.5" customHeight="1">
      <c r="A131" s="28"/>
      <c r="B131" s="29"/>
      <c r="C131" s="189" t="s">
        <v>158</v>
      </c>
      <c r="D131" s="189" t="s">
        <v>149</v>
      </c>
      <c r="E131" s="190" t="s">
        <v>444</v>
      </c>
      <c r="F131" s="191" t="s">
        <v>445</v>
      </c>
      <c r="G131" s="192" t="s">
        <v>161</v>
      </c>
      <c r="H131" s="193">
        <v>65.5</v>
      </c>
      <c r="I131" s="194">
        <v>1.52</v>
      </c>
      <c r="J131" s="194">
        <f t="shared" si="0"/>
        <v>99.56</v>
      </c>
      <c r="K131" s="195"/>
      <c r="L131" s="33"/>
      <c r="M131" s="196" t="s">
        <v>1</v>
      </c>
      <c r="N131" s="197" t="s">
        <v>42</v>
      </c>
      <c r="O131" s="198">
        <v>0.08</v>
      </c>
      <c r="P131" s="198">
        <f t="shared" si="1"/>
        <v>5.24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0" t="s">
        <v>153</v>
      </c>
      <c r="AT131" s="200" t="s">
        <v>149</v>
      </c>
      <c r="AU131" s="200" t="s">
        <v>154</v>
      </c>
      <c r="AY131" s="14" t="s">
        <v>147</v>
      </c>
      <c r="BE131" s="201">
        <f t="shared" si="4"/>
        <v>0</v>
      </c>
      <c r="BF131" s="201">
        <f t="shared" si="5"/>
        <v>99.56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4" t="s">
        <v>154</v>
      </c>
      <c r="BK131" s="201">
        <f t="shared" si="9"/>
        <v>99.56</v>
      </c>
      <c r="BL131" s="14" t="s">
        <v>153</v>
      </c>
      <c r="BM131" s="200" t="s">
        <v>162</v>
      </c>
    </row>
    <row r="132" spans="1:65" s="2" customFormat="1" ht="16.5" customHeight="1">
      <c r="A132" s="28"/>
      <c r="B132" s="29"/>
      <c r="C132" s="189" t="s">
        <v>153</v>
      </c>
      <c r="D132" s="189" t="s">
        <v>149</v>
      </c>
      <c r="E132" s="190" t="s">
        <v>446</v>
      </c>
      <c r="F132" s="191" t="s">
        <v>447</v>
      </c>
      <c r="G132" s="192" t="s">
        <v>161</v>
      </c>
      <c r="H132" s="193">
        <v>14</v>
      </c>
      <c r="I132" s="194">
        <v>68.349999999999994</v>
      </c>
      <c r="J132" s="194">
        <f t="shared" si="0"/>
        <v>956.9</v>
      </c>
      <c r="K132" s="195"/>
      <c r="L132" s="33"/>
      <c r="M132" s="196" t="s">
        <v>1</v>
      </c>
      <c r="N132" s="197" t="s">
        <v>42</v>
      </c>
      <c r="O132" s="198">
        <v>2.9609999999999999</v>
      </c>
      <c r="P132" s="198">
        <f t="shared" si="1"/>
        <v>41.454000000000001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153</v>
      </c>
      <c r="AT132" s="200" t="s">
        <v>149</v>
      </c>
      <c r="AU132" s="200" t="s">
        <v>154</v>
      </c>
      <c r="AY132" s="14" t="s">
        <v>147</v>
      </c>
      <c r="BE132" s="201">
        <f t="shared" si="4"/>
        <v>0</v>
      </c>
      <c r="BF132" s="201">
        <f t="shared" si="5"/>
        <v>956.9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4" t="s">
        <v>154</v>
      </c>
      <c r="BK132" s="201">
        <f t="shared" si="9"/>
        <v>956.9</v>
      </c>
      <c r="BL132" s="14" t="s">
        <v>153</v>
      </c>
      <c r="BM132" s="200" t="s">
        <v>165</v>
      </c>
    </row>
    <row r="133" spans="1:65" s="2" customFormat="1" ht="16.5" customHeight="1">
      <c r="A133" s="28"/>
      <c r="B133" s="29"/>
      <c r="C133" s="189" t="s">
        <v>166</v>
      </c>
      <c r="D133" s="189" t="s">
        <v>149</v>
      </c>
      <c r="E133" s="190" t="s">
        <v>448</v>
      </c>
      <c r="F133" s="191" t="s">
        <v>449</v>
      </c>
      <c r="G133" s="192" t="s">
        <v>161</v>
      </c>
      <c r="H133" s="193">
        <v>14</v>
      </c>
      <c r="I133" s="194">
        <v>9.32</v>
      </c>
      <c r="J133" s="194">
        <f t="shared" si="0"/>
        <v>130.47999999999999</v>
      </c>
      <c r="K133" s="195"/>
      <c r="L133" s="33"/>
      <c r="M133" s="196" t="s">
        <v>1</v>
      </c>
      <c r="N133" s="197" t="s">
        <v>42</v>
      </c>
      <c r="O133" s="198">
        <v>0.44700000000000001</v>
      </c>
      <c r="P133" s="198">
        <f t="shared" si="1"/>
        <v>6.258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153</v>
      </c>
      <c r="AT133" s="200" t="s">
        <v>149</v>
      </c>
      <c r="AU133" s="200" t="s">
        <v>154</v>
      </c>
      <c r="AY133" s="14" t="s">
        <v>147</v>
      </c>
      <c r="BE133" s="201">
        <f t="shared" si="4"/>
        <v>0</v>
      </c>
      <c r="BF133" s="201">
        <f t="shared" si="5"/>
        <v>130.47999999999999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4" t="s">
        <v>154</v>
      </c>
      <c r="BK133" s="201">
        <f t="shared" si="9"/>
        <v>130.47999999999999</v>
      </c>
      <c r="BL133" s="14" t="s">
        <v>153</v>
      </c>
      <c r="BM133" s="200" t="s">
        <v>110</v>
      </c>
    </row>
    <row r="134" spans="1:65" s="2" customFormat="1" ht="24.2" customHeight="1">
      <c r="A134" s="28"/>
      <c r="B134" s="29"/>
      <c r="C134" s="189" t="s">
        <v>162</v>
      </c>
      <c r="D134" s="189" t="s">
        <v>149</v>
      </c>
      <c r="E134" s="190" t="s">
        <v>450</v>
      </c>
      <c r="F134" s="191" t="s">
        <v>451</v>
      </c>
      <c r="G134" s="192" t="s">
        <v>157</v>
      </c>
      <c r="H134" s="193">
        <v>155</v>
      </c>
      <c r="I134" s="194">
        <v>6.12</v>
      </c>
      <c r="J134" s="194">
        <f t="shared" si="0"/>
        <v>948.6</v>
      </c>
      <c r="K134" s="195"/>
      <c r="L134" s="33"/>
      <c r="M134" s="196" t="s">
        <v>1</v>
      </c>
      <c r="N134" s="197" t="s">
        <v>42</v>
      </c>
      <c r="O134" s="198">
        <v>0.249</v>
      </c>
      <c r="P134" s="198">
        <f t="shared" si="1"/>
        <v>38.594999999999999</v>
      </c>
      <c r="Q134" s="198">
        <v>9.7000000000000005E-4</v>
      </c>
      <c r="R134" s="198">
        <f t="shared" si="2"/>
        <v>0.15035000000000001</v>
      </c>
      <c r="S134" s="198">
        <v>0</v>
      </c>
      <c r="T134" s="19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00" t="s">
        <v>153</v>
      </c>
      <c r="AT134" s="200" t="s">
        <v>149</v>
      </c>
      <c r="AU134" s="200" t="s">
        <v>154</v>
      </c>
      <c r="AY134" s="14" t="s">
        <v>147</v>
      </c>
      <c r="BE134" s="201">
        <f t="shared" si="4"/>
        <v>0</v>
      </c>
      <c r="BF134" s="201">
        <f t="shared" si="5"/>
        <v>948.6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4" t="s">
        <v>154</v>
      </c>
      <c r="BK134" s="201">
        <f t="shared" si="9"/>
        <v>948.6</v>
      </c>
      <c r="BL134" s="14" t="s">
        <v>153</v>
      </c>
      <c r="BM134" s="200" t="s">
        <v>171</v>
      </c>
    </row>
    <row r="135" spans="1:65" s="2" customFormat="1" ht="24.2" customHeight="1">
      <c r="A135" s="28"/>
      <c r="B135" s="29"/>
      <c r="C135" s="189" t="s">
        <v>172</v>
      </c>
      <c r="D135" s="189" t="s">
        <v>149</v>
      </c>
      <c r="E135" s="190" t="s">
        <v>452</v>
      </c>
      <c r="F135" s="191" t="s">
        <v>453</v>
      </c>
      <c r="G135" s="192" t="s">
        <v>157</v>
      </c>
      <c r="H135" s="193">
        <v>155</v>
      </c>
      <c r="I135" s="194">
        <v>3.53</v>
      </c>
      <c r="J135" s="194">
        <f t="shared" si="0"/>
        <v>547.15</v>
      </c>
      <c r="K135" s="195"/>
      <c r="L135" s="33"/>
      <c r="M135" s="196" t="s">
        <v>1</v>
      </c>
      <c r="N135" s="197" t="s">
        <v>42</v>
      </c>
      <c r="O135" s="198">
        <v>0.188</v>
      </c>
      <c r="P135" s="198">
        <f t="shared" si="1"/>
        <v>29.14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153</v>
      </c>
      <c r="AT135" s="200" t="s">
        <v>149</v>
      </c>
      <c r="AU135" s="200" t="s">
        <v>154</v>
      </c>
      <c r="AY135" s="14" t="s">
        <v>147</v>
      </c>
      <c r="BE135" s="201">
        <f t="shared" si="4"/>
        <v>0</v>
      </c>
      <c r="BF135" s="201">
        <f t="shared" si="5"/>
        <v>547.15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4" t="s">
        <v>154</v>
      </c>
      <c r="BK135" s="201">
        <f t="shared" si="9"/>
        <v>547.15</v>
      </c>
      <c r="BL135" s="14" t="s">
        <v>153</v>
      </c>
      <c r="BM135" s="200" t="s">
        <v>116</v>
      </c>
    </row>
    <row r="136" spans="1:65" s="2" customFormat="1" ht="24.2" customHeight="1">
      <c r="A136" s="28"/>
      <c r="B136" s="29"/>
      <c r="C136" s="189" t="s">
        <v>165</v>
      </c>
      <c r="D136" s="189" t="s">
        <v>149</v>
      </c>
      <c r="E136" s="190" t="s">
        <v>359</v>
      </c>
      <c r="F136" s="191" t="s">
        <v>360</v>
      </c>
      <c r="G136" s="192" t="s">
        <v>361</v>
      </c>
      <c r="H136" s="193">
        <v>37.9</v>
      </c>
      <c r="I136" s="194">
        <v>56.89</v>
      </c>
      <c r="J136" s="194">
        <f t="shared" si="0"/>
        <v>2156.13</v>
      </c>
      <c r="K136" s="195"/>
      <c r="L136" s="33"/>
      <c r="M136" s="196" t="s">
        <v>1</v>
      </c>
      <c r="N136" s="197" t="s">
        <v>42</v>
      </c>
      <c r="O136" s="198">
        <v>3.6030000000000002</v>
      </c>
      <c r="P136" s="198">
        <f t="shared" si="1"/>
        <v>136.55369999999999</v>
      </c>
      <c r="Q136" s="198">
        <v>0</v>
      </c>
      <c r="R136" s="198">
        <f t="shared" si="2"/>
        <v>0</v>
      </c>
      <c r="S136" s="198">
        <v>0</v>
      </c>
      <c r="T136" s="19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153</v>
      </c>
      <c r="AT136" s="200" t="s">
        <v>149</v>
      </c>
      <c r="AU136" s="200" t="s">
        <v>154</v>
      </c>
      <c r="AY136" s="14" t="s">
        <v>147</v>
      </c>
      <c r="BE136" s="201">
        <f t="shared" si="4"/>
        <v>0</v>
      </c>
      <c r="BF136" s="201">
        <f t="shared" si="5"/>
        <v>2156.13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4" t="s">
        <v>154</v>
      </c>
      <c r="BK136" s="201">
        <f t="shared" si="9"/>
        <v>2156.13</v>
      </c>
      <c r="BL136" s="14" t="s">
        <v>153</v>
      </c>
      <c r="BM136" s="200" t="s">
        <v>177</v>
      </c>
    </row>
    <row r="137" spans="1:65" s="2" customFormat="1" ht="21.75" customHeight="1">
      <c r="A137" s="28"/>
      <c r="B137" s="29"/>
      <c r="C137" s="189" t="s">
        <v>178</v>
      </c>
      <c r="D137" s="189" t="s">
        <v>149</v>
      </c>
      <c r="E137" s="190" t="s">
        <v>454</v>
      </c>
      <c r="F137" s="191" t="s">
        <v>455</v>
      </c>
      <c r="G137" s="192" t="s">
        <v>161</v>
      </c>
      <c r="H137" s="193">
        <v>37.9</v>
      </c>
      <c r="I137" s="194">
        <v>6.53</v>
      </c>
      <c r="J137" s="194">
        <f t="shared" si="0"/>
        <v>247.49</v>
      </c>
      <c r="K137" s="195"/>
      <c r="L137" s="33"/>
      <c r="M137" s="196" t="s">
        <v>1</v>
      </c>
      <c r="N137" s="197" t="s">
        <v>42</v>
      </c>
      <c r="O137" s="198">
        <v>7.0999999999999994E-2</v>
      </c>
      <c r="P137" s="198">
        <f t="shared" si="1"/>
        <v>2.6908999999999996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153</v>
      </c>
      <c r="AT137" s="200" t="s">
        <v>149</v>
      </c>
      <c r="AU137" s="200" t="s">
        <v>154</v>
      </c>
      <c r="AY137" s="14" t="s">
        <v>147</v>
      </c>
      <c r="BE137" s="201">
        <f t="shared" si="4"/>
        <v>0</v>
      </c>
      <c r="BF137" s="201">
        <f t="shared" si="5"/>
        <v>247.49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4" t="s">
        <v>154</v>
      </c>
      <c r="BK137" s="201">
        <f t="shared" si="9"/>
        <v>247.49</v>
      </c>
      <c r="BL137" s="14" t="s">
        <v>153</v>
      </c>
      <c r="BM137" s="200" t="s">
        <v>181</v>
      </c>
    </row>
    <row r="138" spans="1:65" s="2" customFormat="1" ht="21.75" customHeight="1">
      <c r="A138" s="28"/>
      <c r="B138" s="29"/>
      <c r="C138" s="189" t="s">
        <v>110</v>
      </c>
      <c r="D138" s="189" t="s">
        <v>149</v>
      </c>
      <c r="E138" s="190" t="s">
        <v>175</v>
      </c>
      <c r="F138" s="191" t="s">
        <v>176</v>
      </c>
      <c r="G138" s="192" t="s">
        <v>161</v>
      </c>
      <c r="H138" s="193">
        <v>37.9</v>
      </c>
      <c r="I138" s="194">
        <v>6.08</v>
      </c>
      <c r="J138" s="194">
        <f t="shared" si="0"/>
        <v>230.43</v>
      </c>
      <c r="K138" s="195"/>
      <c r="L138" s="33"/>
      <c r="M138" s="196" t="s">
        <v>1</v>
      </c>
      <c r="N138" s="197" t="s">
        <v>42</v>
      </c>
      <c r="O138" s="198">
        <v>0.27900000000000003</v>
      </c>
      <c r="P138" s="198">
        <f t="shared" si="1"/>
        <v>10.574100000000001</v>
      </c>
      <c r="Q138" s="198">
        <v>0</v>
      </c>
      <c r="R138" s="198">
        <f t="shared" si="2"/>
        <v>0</v>
      </c>
      <c r="S138" s="198">
        <v>0</v>
      </c>
      <c r="T138" s="19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00" t="s">
        <v>153</v>
      </c>
      <c r="AT138" s="200" t="s">
        <v>149</v>
      </c>
      <c r="AU138" s="200" t="s">
        <v>154</v>
      </c>
      <c r="AY138" s="14" t="s">
        <v>147</v>
      </c>
      <c r="BE138" s="201">
        <f t="shared" si="4"/>
        <v>0</v>
      </c>
      <c r="BF138" s="201">
        <f t="shared" si="5"/>
        <v>230.43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4" t="s">
        <v>154</v>
      </c>
      <c r="BK138" s="201">
        <f t="shared" si="9"/>
        <v>230.43</v>
      </c>
      <c r="BL138" s="14" t="s">
        <v>153</v>
      </c>
      <c r="BM138" s="200" t="s">
        <v>7</v>
      </c>
    </row>
    <row r="139" spans="1:65" s="2" customFormat="1" ht="24.2" customHeight="1">
      <c r="A139" s="28"/>
      <c r="B139" s="29"/>
      <c r="C139" s="189" t="s">
        <v>113</v>
      </c>
      <c r="D139" s="189" t="s">
        <v>149</v>
      </c>
      <c r="E139" s="190" t="s">
        <v>364</v>
      </c>
      <c r="F139" s="191" t="s">
        <v>365</v>
      </c>
      <c r="G139" s="192" t="s">
        <v>161</v>
      </c>
      <c r="H139" s="193">
        <v>37.9</v>
      </c>
      <c r="I139" s="194">
        <v>10.62</v>
      </c>
      <c r="J139" s="194">
        <f t="shared" si="0"/>
        <v>402.5</v>
      </c>
      <c r="K139" s="195"/>
      <c r="L139" s="33"/>
      <c r="M139" s="196" t="s">
        <v>1</v>
      </c>
      <c r="N139" s="197" t="s">
        <v>42</v>
      </c>
      <c r="O139" s="198">
        <v>0.61699999999999999</v>
      </c>
      <c r="P139" s="198">
        <f t="shared" si="1"/>
        <v>23.3843</v>
      </c>
      <c r="Q139" s="198">
        <v>0</v>
      </c>
      <c r="R139" s="198">
        <f t="shared" si="2"/>
        <v>0</v>
      </c>
      <c r="S139" s="198">
        <v>0</v>
      </c>
      <c r="T139" s="19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153</v>
      </c>
      <c r="AT139" s="200" t="s">
        <v>149</v>
      </c>
      <c r="AU139" s="200" t="s">
        <v>154</v>
      </c>
      <c r="AY139" s="14" t="s">
        <v>147</v>
      </c>
      <c r="BE139" s="201">
        <f t="shared" si="4"/>
        <v>0</v>
      </c>
      <c r="BF139" s="201">
        <f t="shared" si="5"/>
        <v>402.5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4" t="s">
        <v>154</v>
      </c>
      <c r="BK139" s="201">
        <f t="shared" si="9"/>
        <v>402.5</v>
      </c>
      <c r="BL139" s="14" t="s">
        <v>153</v>
      </c>
      <c r="BM139" s="200" t="s">
        <v>186</v>
      </c>
    </row>
    <row r="140" spans="1:65" s="2" customFormat="1" ht="16.5" customHeight="1">
      <c r="A140" s="28"/>
      <c r="B140" s="29"/>
      <c r="C140" s="189" t="s">
        <v>171</v>
      </c>
      <c r="D140" s="189" t="s">
        <v>149</v>
      </c>
      <c r="E140" s="190" t="s">
        <v>182</v>
      </c>
      <c r="F140" s="191" t="s">
        <v>183</v>
      </c>
      <c r="G140" s="192" t="s">
        <v>161</v>
      </c>
      <c r="H140" s="193">
        <v>37.9</v>
      </c>
      <c r="I140" s="194">
        <v>1.1399999999999999</v>
      </c>
      <c r="J140" s="194">
        <f t="shared" si="0"/>
        <v>43.21</v>
      </c>
      <c r="K140" s="195"/>
      <c r="L140" s="33"/>
      <c r="M140" s="196" t="s">
        <v>1</v>
      </c>
      <c r="N140" s="197" t="s">
        <v>42</v>
      </c>
      <c r="O140" s="198">
        <v>8.9999999999999993E-3</v>
      </c>
      <c r="P140" s="198">
        <f t="shared" si="1"/>
        <v>0.34109999999999996</v>
      </c>
      <c r="Q140" s="198">
        <v>0</v>
      </c>
      <c r="R140" s="198">
        <f t="shared" si="2"/>
        <v>0</v>
      </c>
      <c r="S140" s="198">
        <v>0</v>
      </c>
      <c r="T140" s="19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00" t="s">
        <v>153</v>
      </c>
      <c r="AT140" s="200" t="s">
        <v>149</v>
      </c>
      <c r="AU140" s="200" t="s">
        <v>154</v>
      </c>
      <c r="AY140" s="14" t="s">
        <v>147</v>
      </c>
      <c r="BE140" s="201">
        <f t="shared" si="4"/>
        <v>0</v>
      </c>
      <c r="BF140" s="201">
        <f t="shared" si="5"/>
        <v>43.21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4" t="s">
        <v>154</v>
      </c>
      <c r="BK140" s="201">
        <f t="shared" si="9"/>
        <v>43.21</v>
      </c>
      <c r="BL140" s="14" t="s">
        <v>153</v>
      </c>
      <c r="BM140" s="200" t="s">
        <v>190</v>
      </c>
    </row>
    <row r="141" spans="1:65" s="2" customFormat="1" ht="33" customHeight="1">
      <c r="A141" s="28"/>
      <c r="B141" s="29"/>
      <c r="C141" s="189" t="s">
        <v>192</v>
      </c>
      <c r="D141" s="189" t="s">
        <v>149</v>
      </c>
      <c r="E141" s="190" t="s">
        <v>456</v>
      </c>
      <c r="F141" s="191" t="s">
        <v>457</v>
      </c>
      <c r="G141" s="192" t="s">
        <v>161</v>
      </c>
      <c r="H141" s="193">
        <v>41.9</v>
      </c>
      <c r="I141" s="194">
        <v>4.99</v>
      </c>
      <c r="J141" s="194">
        <f t="shared" si="0"/>
        <v>209.08</v>
      </c>
      <c r="K141" s="195"/>
      <c r="L141" s="33"/>
      <c r="M141" s="196" t="s">
        <v>1</v>
      </c>
      <c r="N141" s="197" t="s">
        <v>42</v>
      </c>
      <c r="O141" s="198">
        <v>0.22900000000000001</v>
      </c>
      <c r="P141" s="198">
        <f t="shared" si="1"/>
        <v>9.5951000000000004</v>
      </c>
      <c r="Q141" s="198">
        <v>0</v>
      </c>
      <c r="R141" s="198">
        <f t="shared" si="2"/>
        <v>0</v>
      </c>
      <c r="S141" s="198">
        <v>0</v>
      </c>
      <c r="T141" s="19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153</v>
      </c>
      <c r="AT141" s="200" t="s">
        <v>149</v>
      </c>
      <c r="AU141" s="200" t="s">
        <v>154</v>
      </c>
      <c r="AY141" s="14" t="s">
        <v>147</v>
      </c>
      <c r="BE141" s="201">
        <f t="shared" si="4"/>
        <v>0</v>
      </c>
      <c r="BF141" s="201">
        <f t="shared" si="5"/>
        <v>209.08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14" t="s">
        <v>154</v>
      </c>
      <c r="BK141" s="201">
        <f t="shared" si="9"/>
        <v>209.08</v>
      </c>
      <c r="BL141" s="14" t="s">
        <v>153</v>
      </c>
      <c r="BM141" s="200" t="s">
        <v>196</v>
      </c>
    </row>
    <row r="142" spans="1:65" s="2" customFormat="1" ht="24.2" customHeight="1">
      <c r="A142" s="28"/>
      <c r="B142" s="29"/>
      <c r="C142" s="189" t="s">
        <v>116</v>
      </c>
      <c r="D142" s="189" t="s">
        <v>149</v>
      </c>
      <c r="E142" s="190" t="s">
        <v>458</v>
      </c>
      <c r="F142" s="191" t="s">
        <v>459</v>
      </c>
      <c r="G142" s="192" t="s">
        <v>161</v>
      </c>
      <c r="H142" s="193">
        <v>33.799999999999997</v>
      </c>
      <c r="I142" s="194">
        <v>23.7</v>
      </c>
      <c r="J142" s="194">
        <f t="shared" si="0"/>
        <v>801.06</v>
      </c>
      <c r="K142" s="195"/>
      <c r="L142" s="33"/>
      <c r="M142" s="196" t="s">
        <v>1</v>
      </c>
      <c r="N142" s="197" t="s">
        <v>42</v>
      </c>
      <c r="O142" s="198">
        <v>1.5009999999999999</v>
      </c>
      <c r="P142" s="198">
        <f t="shared" si="1"/>
        <v>50.733799999999995</v>
      </c>
      <c r="Q142" s="198">
        <v>0</v>
      </c>
      <c r="R142" s="198">
        <f t="shared" si="2"/>
        <v>0</v>
      </c>
      <c r="S142" s="198">
        <v>0</v>
      </c>
      <c r="T142" s="19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153</v>
      </c>
      <c r="AT142" s="200" t="s">
        <v>149</v>
      </c>
      <c r="AU142" s="200" t="s">
        <v>154</v>
      </c>
      <c r="AY142" s="14" t="s">
        <v>147</v>
      </c>
      <c r="BE142" s="201">
        <f t="shared" si="4"/>
        <v>0</v>
      </c>
      <c r="BF142" s="201">
        <f t="shared" si="5"/>
        <v>801.06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14" t="s">
        <v>154</v>
      </c>
      <c r="BK142" s="201">
        <f t="shared" si="9"/>
        <v>801.06</v>
      </c>
      <c r="BL142" s="14" t="s">
        <v>153</v>
      </c>
      <c r="BM142" s="200" t="s">
        <v>201</v>
      </c>
    </row>
    <row r="143" spans="1:65" s="2" customFormat="1" ht="16.5" customHeight="1">
      <c r="A143" s="28"/>
      <c r="B143" s="29"/>
      <c r="C143" s="189" t="s">
        <v>203</v>
      </c>
      <c r="D143" s="189" t="s">
        <v>149</v>
      </c>
      <c r="E143" s="190" t="s">
        <v>460</v>
      </c>
      <c r="F143" s="191" t="s">
        <v>461</v>
      </c>
      <c r="G143" s="192" t="s">
        <v>161</v>
      </c>
      <c r="H143" s="193">
        <v>33.799999999999997</v>
      </c>
      <c r="I143" s="194">
        <v>37.74</v>
      </c>
      <c r="J143" s="194">
        <f t="shared" si="0"/>
        <v>1275.6099999999999</v>
      </c>
      <c r="K143" s="195"/>
      <c r="L143" s="33"/>
      <c r="M143" s="196" t="s">
        <v>1</v>
      </c>
      <c r="N143" s="197" t="s">
        <v>42</v>
      </c>
      <c r="O143" s="198">
        <v>0</v>
      </c>
      <c r="P143" s="198">
        <f t="shared" si="1"/>
        <v>0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153</v>
      </c>
      <c r="AT143" s="200" t="s">
        <v>149</v>
      </c>
      <c r="AU143" s="200" t="s">
        <v>154</v>
      </c>
      <c r="AY143" s="14" t="s">
        <v>147</v>
      </c>
      <c r="BE143" s="201">
        <f t="shared" si="4"/>
        <v>0</v>
      </c>
      <c r="BF143" s="201">
        <f t="shared" si="5"/>
        <v>1275.6099999999999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14" t="s">
        <v>154</v>
      </c>
      <c r="BK143" s="201">
        <f t="shared" si="9"/>
        <v>1275.6099999999999</v>
      </c>
      <c r="BL143" s="14" t="s">
        <v>153</v>
      </c>
      <c r="BM143" s="200" t="s">
        <v>207</v>
      </c>
    </row>
    <row r="144" spans="1:65" s="2" customFormat="1" ht="24.2" customHeight="1">
      <c r="A144" s="28"/>
      <c r="B144" s="29"/>
      <c r="C144" s="206" t="s">
        <v>177</v>
      </c>
      <c r="D144" s="206" t="s">
        <v>222</v>
      </c>
      <c r="E144" s="207" t="s">
        <v>462</v>
      </c>
      <c r="F144" s="208" t="s">
        <v>627</v>
      </c>
      <c r="G144" s="209" t="s">
        <v>195</v>
      </c>
      <c r="H144" s="210">
        <v>54.2</v>
      </c>
      <c r="I144" s="211">
        <v>25.86</v>
      </c>
      <c r="J144" s="211">
        <f t="shared" si="0"/>
        <v>1401.61</v>
      </c>
      <c r="K144" s="212"/>
      <c r="L144" s="213"/>
      <c r="M144" s="214" t="s">
        <v>1</v>
      </c>
      <c r="N144" s="215" t="s">
        <v>42</v>
      </c>
      <c r="O144" s="198">
        <v>0</v>
      </c>
      <c r="P144" s="198">
        <f t="shared" si="1"/>
        <v>0</v>
      </c>
      <c r="Q144" s="198">
        <v>0</v>
      </c>
      <c r="R144" s="198">
        <f t="shared" si="2"/>
        <v>0</v>
      </c>
      <c r="S144" s="198">
        <v>0</v>
      </c>
      <c r="T144" s="19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165</v>
      </c>
      <c r="AT144" s="200" t="s">
        <v>222</v>
      </c>
      <c r="AU144" s="200" t="s">
        <v>154</v>
      </c>
      <c r="AY144" s="14" t="s">
        <v>147</v>
      </c>
      <c r="BE144" s="201">
        <f t="shared" si="4"/>
        <v>0</v>
      </c>
      <c r="BF144" s="201">
        <f t="shared" si="5"/>
        <v>1401.61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14" t="s">
        <v>154</v>
      </c>
      <c r="BK144" s="201">
        <f t="shared" si="9"/>
        <v>1401.61</v>
      </c>
      <c r="BL144" s="14" t="s">
        <v>153</v>
      </c>
      <c r="BM144" s="200" t="s">
        <v>245</v>
      </c>
    </row>
    <row r="145" spans="1:65" s="12" customFormat="1" ht="22.9" customHeight="1">
      <c r="B145" s="174"/>
      <c r="C145" s="175"/>
      <c r="D145" s="176" t="s">
        <v>75</v>
      </c>
      <c r="E145" s="187" t="s">
        <v>154</v>
      </c>
      <c r="F145" s="187" t="s">
        <v>217</v>
      </c>
      <c r="G145" s="175"/>
      <c r="H145" s="175"/>
      <c r="I145" s="175"/>
      <c r="J145" s="188">
        <f>BK145</f>
        <v>139.05000000000001</v>
      </c>
      <c r="K145" s="175"/>
      <c r="L145" s="179"/>
      <c r="M145" s="180"/>
      <c r="N145" s="181"/>
      <c r="O145" s="181"/>
      <c r="P145" s="182">
        <f>SUM(P146:P149)</f>
        <v>0.94081300000000001</v>
      </c>
      <c r="Q145" s="181"/>
      <c r="R145" s="182">
        <f>SUM(R146:R149)</f>
        <v>0.72838599999999998</v>
      </c>
      <c r="S145" s="181"/>
      <c r="T145" s="183">
        <f>SUM(T146:T149)</f>
        <v>0</v>
      </c>
      <c r="AR145" s="184" t="s">
        <v>84</v>
      </c>
      <c r="AT145" s="185" t="s">
        <v>75</v>
      </c>
      <c r="AU145" s="185" t="s">
        <v>84</v>
      </c>
      <c r="AY145" s="184" t="s">
        <v>147</v>
      </c>
      <c r="BK145" s="186">
        <f>SUM(BK146:BK149)</f>
        <v>139.05000000000001</v>
      </c>
    </row>
    <row r="146" spans="1:65" s="2" customFormat="1" ht="21.75" customHeight="1">
      <c r="A146" s="28"/>
      <c r="B146" s="29"/>
      <c r="C146" s="189" t="s">
        <v>246</v>
      </c>
      <c r="D146" s="189" t="s">
        <v>149</v>
      </c>
      <c r="E146" s="190" t="s">
        <v>218</v>
      </c>
      <c r="F146" s="191" t="s">
        <v>219</v>
      </c>
      <c r="G146" s="192" t="s">
        <v>161</v>
      </c>
      <c r="H146" s="193">
        <v>0.3</v>
      </c>
      <c r="I146" s="194">
        <v>36.78</v>
      </c>
      <c r="J146" s="194">
        <f>ROUND(I146*H146,2)</f>
        <v>11.03</v>
      </c>
      <c r="K146" s="195"/>
      <c r="L146" s="33"/>
      <c r="M146" s="196" t="s">
        <v>1</v>
      </c>
      <c r="N146" s="197" t="s">
        <v>42</v>
      </c>
      <c r="O146" s="198">
        <v>0.61770999999999998</v>
      </c>
      <c r="P146" s="198">
        <f>O146*H146</f>
        <v>0.18531299999999998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00" t="s">
        <v>153</v>
      </c>
      <c r="AT146" s="200" t="s">
        <v>149</v>
      </c>
      <c r="AU146" s="200" t="s">
        <v>154</v>
      </c>
      <c r="AY146" s="14" t="s">
        <v>147</v>
      </c>
      <c r="BE146" s="201">
        <f>IF(N146="základná",J146,0)</f>
        <v>0</v>
      </c>
      <c r="BF146" s="201">
        <f>IF(N146="znížená",J146,0)</f>
        <v>11.03</v>
      </c>
      <c r="BG146" s="201">
        <f>IF(N146="zákl. prenesená",J146,0)</f>
        <v>0</v>
      </c>
      <c r="BH146" s="201">
        <f>IF(N146="zníž. prenesená",J146,0)</f>
        <v>0</v>
      </c>
      <c r="BI146" s="201">
        <f>IF(N146="nulová",J146,0)</f>
        <v>0</v>
      </c>
      <c r="BJ146" s="14" t="s">
        <v>154</v>
      </c>
      <c r="BK146" s="201">
        <f>ROUND(I146*H146,2)</f>
        <v>11.03</v>
      </c>
      <c r="BL146" s="14" t="s">
        <v>153</v>
      </c>
      <c r="BM146" s="200" t="s">
        <v>249</v>
      </c>
    </row>
    <row r="147" spans="1:65" s="2" customFormat="1" ht="24.2" customHeight="1">
      <c r="A147" s="28"/>
      <c r="B147" s="29"/>
      <c r="C147" s="206" t="s">
        <v>181</v>
      </c>
      <c r="D147" s="206" t="s">
        <v>222</v>
      </c>
      <c r="E147" s="207" t="s">
        <v>592</v>
      </c>
      <c r="F147" s="208" t="s">
        <v>593</v>
      </c>
      <c r="G147" s="209" t="s">
        <v>161</v>
      </c>
      <c r="H147" s="210">
        <v>0.3</v>
      </c>
      <c r="I147" s="211">
        <v>208.8</v>
      </c>
      <c r="J147" s="211">
        <f>ROUND(I147*H147,2)</f>
        <v>62.64</v>
      </c>
      <c r="K147" s="212"/>
      <c r="L147" s="213"/>
      <c r="M147" s="214" t="s">
        <v>1</v>
      </c>
      <c r="N147" s="215" t="s">
        <v>42</v>
      </c>
      <c r="O147" s="198">
        <v>0</v>
      </c>
      <c r="P147" s="198">
        <f>O147*H147</f>
        <v>0</v>
      </c>
      <c r="Q147" s="198">
        <v>2.40713</v>
      </c>
      <c r="R147" s="198">
        <f>Q147*H147</f>
        <v>0.72213899999999998</v>
      </c>
      <c r="S147" s="198">
        <v>0</v>
      </c>
      <c r="T147" s="199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165</v>
      </c>
      <c r="AT147" s="200" t="s">
        <v>222</v>
      </c>
      <c r="AU147" s="200" t="s">
        <v>154</v>
      </c>
      <c r="AY147" s="14" t="s">
        <v>147</v>
      </c>
      <c r="BE147" s="201">
        <f>IF(N147="základná",J147,0)</f>
        <v>0</v>
      </c>
      <c r="BF147" s="201">
        <f>IF(N147="znížená",J147,0)</f>
        <v>62.64</v>
      </c>
      <c r="BG147" s="201">
        <f>IF(N147="zákl. prenesená",J147,0)</f>
        <v>0</v>
      </c>
      <c r="BH147" s="201">
        <f>IF(N147="zníž. prenesená",J147,0)</f>
        <v>0</v>
      </c>
      <c r="BI147" s="201">
        <f>IF(N147="nulová",J147,0)</f>
        <v>0</v>
      </c>
      <c r="BJ147" s="14" t="s">
        <v>154</v>
      </c>
      <c r="BK147" s="201">
        <f>ROUND(I147*H147,2)</f>
        <v>62.64</v>
      </c>
      <c r="BL147" s="14" t="s">
        <v>153</v>
      </c>
      <c r="BM147" s="200" t="s">
        <v>252</v>
      </c>
    </row>
    <row r="148" spans="1:65" s="2" customFormat="1" ht="24.2" customHeight="1">
      <c r="A148" s="28"/>
      <c r="B148" s="29"/>
      <c r="C148" s="189" t="s">
        <v>253</v>
      </c>
      <c r="D148" s="189" t="s">
        <v>149</v>
      </c>
      <c r="E148" s="190" t="s">
        <v>220</v>
      </c>
      <c r="F148" s="191" t="s">
        <v>221</v>
      </c>
      <c r="G148" s="192" t="s">
        <v>195</v>
      </c>
      <c r="H148" s="193">
        <v>0.05</v>
      </c>
      <c r="I148" s="194">
        <v>429.14</v>
      </c>
      <c r="J148" s="194">
        <f>ROUND(I148*H148,2)</f>
        <v>21.46</v>
      </c>
      <c r="K148" s="195"/>
      <c r="L148" s="33"/>
      <c r="M148" s="196" t="s">
        <v>1</v>
      </c>
      <c r="N148" s="197" t="s">
        <v>42</v>
      </c>
      <c r="O148" s="198">
        <v>15.11</v>
      </c>
      <c r="P148" s="198">
        <f>O148*H148</f>
        <v>0.75550000000000006</v>
      </c>
      <c r="Q148" s="198">
        <v>3.7399999999999998E-3</v>
      </c>
      <c r="R148" s="198">
        <f>Q148*H148</f>
        <v>1.8699999999999999E-4</v>
      </c>
      <c r="S148" s="198">
        <v>0</v>
      </c>
      <c r="T148" s="19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00" t="s">
        <v>153</v>
      </c>
      <c r="AT148" s="200" t="s">
        <v>149</v>
      </c>
      <c r="AU148" s="200" t="s">
        <v>154</v>
      </c>
      <c r="AY148" s="14" t="s">
        <v>147</v>
      </c>
      <c r="BE148" s="201">
        <f>IF(N148="základná",J148,0)</f>
        <v>0</v>
      </c>
      <c r="BF148" s="201">
        <f>IF(N148="znížená",J148,0)</f>
        <v>21.46</v>
      </c>
      <c r="BG148" s="201">
        <f>IF(N148="zákl. prenesená",J148,0)</f>
        <v>0</v>
      </c>
      <c r="BH148" s="201">
        <f>IF(N148="zníž. prenesená",J148,0)</f>
        <v>0</v>
      </c>
      <c r="BI148" s="201">
        <f>IF(N148="nulová",J148,0)</f>
        <v>0</v>
      </c>
      <c r="BJ148" s="14" t="s">
        <v>154</v>
      </c>
      <c r="BK148" s="201">
        <f>ROUND(I148*H148,2)</f>
        <v>21.46</v>
      </c>
      <c r="BL148" s="14" t="s">
        <v>153</v>
      </c>
      <c r="BM148" s="200" t="s">
        <v>256</v>
      </c>
    </row>
    <row r="149" spans="1:65" s="2" customFormat="1" ht="33" customHeight="1">
      <c r="A149" s="28"/>
      <c r="B149" s="29"/>
      <c r="C149" s="206" t="s">
        <v>7</v>
      </c>
      <c r="D149" s="206" t="s">
        <v>222</v>
      </c>
      <c r="E149" s="207" t="s">
        <v>223</v>
      </c>
      <c r="F149" s="208" t="s">
        <v>224</v>
      </c>
      <c r="G149" s="209" t="s">
        <v>157</v>
      </c>
      <c r="H149" s="210">
        <v>2</v>
      </c>
      <c r="I149" s="211">
        <v>21.96</v>
      </c>
      <c r="J149" s="211">
        <f>ROUND(I149*H149,2)</f>
        <v>43.92</v>
      </c>
      <c r="K149" s="212"/>
      <c r="L149" s="213"/>
      <c r="M149" s="214" t="s">
        <v>1</v>
      </c>
      <c r="N149" s="215" t="s">
        <v>42</v>
      </c>
      <c r="O149" s="198">
        <v>0</v>
      </c>
      <c r="P149" s="198">
        <f>O149*H149</f>
        <v>0</v>
      </c>
      <c r="Q149" s="198">
        <v>3.0300000000000001E-3</v>
      </c>
      <c r="R149" s="198">
        <f>Q149*H149</f>
        <v>6.0600000000000003E-3</v>
      </c>
      <c r="S149" s="198">
        <v>0</v>
      </c>
      <c r="T149" s="199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0" t="s">
        <v>165</v>
      </c>
      <c r="AT149" s="200" t="s">
        <v>222</v>
      </c>
      <c r="AU149" s="200" t="s">
        <v>154</v>
      </c>
      <c r="AY149" s="14" t="s">
        <v>147</v>
      </c>
      <c r="BE149" s="201">
        <f>IF(N149="základná",J149,0)</f>
        <v>0</v>
      </c>
      <c r="BF149" s="201">
        <f>IF(N149="znížená",J149,0)</f>
        <v>43.92</v>
      </c>
      <c r="BG149" s="201">
        <f>IF(N149="zákl. prenesená",J149,0)</f>
        <v>0</v>
      </c>
      <c r="BH149" s="201">
        <f>IF(N149="zníž. prenesená",J149,0)</f>
        <v>0</v>
      </c>
      <c r="BI149" s="201">
        <f>IF(N149="nulová",J149,0)</f>
        <v>0</v>
      </c>
      <c r="BJ149" s="14" t="s">
        <v>154</v>
      </c>
      <c r="BK149" s="201">
        <f>ROUND(I149*H149,2)</f>
        <v>43.92</v>
      </c>
      <c r="BL149" s="14" t="s">
        <v>153</v>
      </c>
      <c r="BM149" s="200" t="s">
        <v>258</v>
      </c>
    </row>
    <row r="150" spans="1:65" s="12" customFormat="1" ht="22.9" customHeight="1">
      <c r="B150" s="174"/>
      <c r="C150" s="175"/>
      <c r="D150" s="176" t="s">
        <v>75</v>
      </c>
      <c r="E150" s="187" t="s">
        <v>158</v>
      </c>
      <c r="F150" s="187" t="s">
        <v>239</v>
      </c>
      <c r="G150" s="175"/>
      <c r="H150" s="175"/>
      <c r="I150" s="175"/>
      <c r="J150" s="188">
        <f>BK150</f>
        <v>152.87</v>
      </c>
      <c r="K150" s="175"/>
      <c r="L150" s="179"/>
      <c r="M150" s="180"/>
      <c r="N150" s="181"/>
      <c r="O150" s="181"/>
      <c r="P150" s="182">
        <f>SUM(P151:P152)</f>
        <v>5.0698799999999995</v>
      </c>
      <c r="Q150" s="181"/>
      <c r="R150" s="182">
        <f>SUM(R151:R152)</f>
        <v>3.0959999999999998E-2</v>
      </c>
      <c r="S150" s="181"/>
      <c r="T150" s="183">
        <f>SUM(T151:T152)</f>
        <v>0</v>
      </c>
      <c r="AR150" s="184" t="s">
        <v>84</v>
      </c>
      <c r="AT150" s="185" t="s">
        <v>75</v>
      </c>
      <c r="AU150" s="185" t="s">
        <v>84</v>
      </c>
      <c r="AY150" s="184" t="s">
        <v>147</v>
      </c>
      <c r="BK150" s="186">
        <f>SUM(BK151:BK152)</f>
        <v>152.87</v>
      </c>
    </row>
    <row r="151" spans="1:65" s="2" customFormat="1" ht="24.2" customHeight="1">
      <c r="A151" s="28"/>
      <c r="B151" s="29"/>
      <c r="C151" s="189" t="s">
        <v>259</v>
      </c>
      <c r="D151" s="189" t="s">
        <v>149</v>
      </c>
      <c r="E151" s="190" t="s">
        <v>594</v>
      </c>
      <c r="F151" s="191" t="s">
        <v>595</v>
      </c>
      <c r="G151" s="192" t="s">
        <v>157</v>
      </c>
      <c r="H151" s="193">
        <v>4.5</v>
      </c>
      <c r="I151" s="194">
        <v>25.67</v>
      </c>
      <c r="J151" s="194">
        <f>ROUND(I151*H151,2)</f>
        <v>115.52</v>
      </c>
      <c r="K151" s="195"/>
      <c r="L151" s="33"/>
      <c r="M151" s="196" t="s">
        <v>1</v>
      </c>
      <c r="N151" s="197" t="s">
        <v>42</v>
      </c>
      <c r="O151" s="198">
        <v>0.74063999999999997</v>
      </c>
      <c r="P151" s="198">
        <f>O151*H151</f>
        <v>3.3328799999999998</v>
      </c>
      <c r="Q151" s="198">
        <v>6.8799999999999998E-3</v>
      </c>
      <c r="R151" s="198">
        <f>Q151*H151</f>
        <v>3.0959999999999998E-2</v>
      </c>
      <c r="S151" s="198">
        <v>0</v>
      </c>
      <c r="T151" s="199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0" t="s">
        <v>153</v>
      </c>
      <c r="AT151" s="200" t="s">
        <v>149</v>
      </c>
      <c r="AU151" s="200" t="s">
        <v>154</v>
      </c>
      <c r="AY151" s="14" t="s">
        <v>147</v>
      </c>
      <c r="BE151" s="201">
        <f>IF(N151="základná",J151,0)</f>
        <v>0</v>
      </c>
      <c r="BF151" s="201">
        <f>IF(N151="znížená",J151,0)</f>
        <v>115.52</v>
      </c>
      <c r="BG151" s="201">
        <f>IF(N151="zákl. prenesená",J151,0)</f>
        <v>0</v>
      </c>
      <c r="BH151" s="201">
        <f>IF(N151="zníž. prenesená",J151,0)</f>
        <v>0</v>
      </c>
      <c r="BI151" s="201">
        <f>IF(N151="nulová",J151,0)</f>
        <v>0</v>
      </c>
      <c r="BJ151" s="14" t="s">
        <v>154</v>
      </c>
      <c r="BK151" s="201">
        <f>ROUND(I151*H151,2)</f>
        <v>115.52</v>
      </c>
      <c r="BL151" s="14" t="s">
        <v>153</v>
      </c>
      <c r="BM151" s="200" t="s">
        <v>262</v>
      </c>
    </row>
    <row r="152" spans="1:65" s="2" customFormat="1" ht="24.2" customHeight="1">
      <c r="A152" s="28"/>
      <c r="B152" s="29"/>
      <c r="C152" s="189" t="s">
        <v>186</v>
      </c>
      <c r="D152" s="189" t="s">
        <v>149</v>
      </c>
      <c r="E152" s="190" t="s">
        <v>596</v>
      </c>
      <c r="F152" s="191" t="s">
        <v>597</v>
      </c>
      <c r="G152" s="192" t="s">
        <v>157</v>
      </c>
      <c r="H152" s="193">
        <v>4.5</v>
      </c>
      <c r="I152" s="194">
        <v>8.3000000000000007</v>
      </c>
      <c r="J152" s="194">
        <f>ROUND(I152*H152,2)</f>
        <v>37.35</v>
      </c>
      <c r="K152" s="195"/>
      <c r="L152" s="33"/>
      <c r="M152" s="196" t="s">
        <v>1</v>
      </c>
      <c r="N152" s="197" t="s">
        <v>42</v>
      </c>
      <c r="O152" s="198">
        <v>0.38600000000000001</v>
      </c>
      <c r="P152" s="198">
        <f>O152*H152</f>
        <v>1.7370000000000001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00" t="s">
        <v>153</v>
      </c>
      <c r="AT152" s="200" t="s">
        <v>149</v>
      </c>
      <c r="AU152" s="200" t="s">
        <v>154</v>
      </c>
      <c r="AY152" s="14" t="s">
        <v>147</v>
      </c>
      <c r="BE152" s="201">
        <f>IF(N152="základná",J152,0)</f>
        <v>0</v>
      </c>
      <c r="BF152" s="201">
        <f>IF(N152="znížená",J152,0)</f>
        <v>37.35</v>
      </c>
      <c r="BG152" s="201">
        <f>IF(N152="zákl. prenesená",J152,0)</f>
        <v>0</v>
      </c>
      <c r="BH152" s="201">
        <f>IF(N152="zníž. prenesená",J152,0)</f>
        <v>0</v>
      </c>
      <c r="BI152" s="201">
        <f>IF(N152="nulová",J152,0)</f>
        <v>0</v>
      </c>
      <c r="BJ152" s="14" t="s">
        <v>154</v>
      </c>
      <c r="BK152" s="201">
        <f>ROUND(I152*H152,2)</f>
        <v>37.35</v>
      </c>
      <c r="BL152" s="14" t="s">
        <v>153</v>
      </c>
      <c r="BM152" s="200" t="s">
        <v>265</v>
      </c>
    </row>
    <row r="153" spans="1:65" s="12" customFormat="1" ht="22.9" customHeight="1">
      <c r="B153" s="174"/>
      <c r="C153" s="175"/>
      <c r="D153" s="176" t="s">
        <v>75</v>
      </c>
      <c r="E153" s="187" t="s">
        <v>153</v>
      </c>
      <c r="F153" s="187" t="s">
        <v>472</v>
      </c>
      <c r="G153" s="175"/>
      <c r="H153" s="175"/>
      <c r="I153" s="175"/>
      <c r="J153" s="188">
        <f>BK153</f>
        <v>1191.21</v>
      </c>
      <c r="K153" s="175"/>
      <c r="L153" s="179"/>
      <c r="M153" s="180"/>
      <c r="N153" s="181"/>
      <c r="O153" s="181"/>
      <c r="P153" s="182">
        <f>SUM(P154:P157)</f>
        <v>17.13092</v>
      </c>
      <c r="Q153" s="181"/>
      <c r="R153" s="182">
        <f>SUM(R154:R157)</f>
        <v>24.798768599999999</v>
      </c>
      <c r="S153" s="181"/>
      <c r="T153" s="183">
        <f>SUM(T154:T157)</f>
        <v>0</v>
      </c>
      <c r="AR153" s="184" t="s">
        <v>84</v>
      </c>
      <c r="AT153" s="185" t="s">
        <v>75</v>
      </c>
      <c r="AU153" s="185" t="s">
        <v>84</v>
      </c>
      <c r="AY153" s="184" t="s">
        <v>147</v>
      </c>
      <c r="BK153" s="186">
        <f>SUM(BK154:BK157)</f>
        <v>1191.21</v>
      </c>
    </row>
    <row r="154" spans="1:65" s="2" customFormat="1" ht="24.2" customHeight="1">
      <c r="A154" s="28"/>
      <c r="B154" s="29"/>
      <c r="C154" s="189" t="s">
        <v>266</v>
      </c>
      <c r="D154" s="189" t="s">
        <v>149</v>
      </c>
      <c r="E154" s="190" t="s">
        <v>473</v>
      </c>
      <c r="F154" s="191" t="s">
        <v>474</v>
      </c>
      <c r="G154" s="192" t="s">
        <v>279</v>
      </c>
      <c r="H154" s="193">
        <v>66.5</v>
      </c>
      <c r="I154" s="194">
        <v>3.54</v>
      </c>
      <c r="J154" s="194">
        <f>ROUND(I154*H154,2)</f>
        <v>235.41</v>
      </c>
      <c r="K154" s="195"/>
      <c r="L154" s="33"/>
      <c r="M154" s="196" t="s">
        <v>1</v>
      </c>
      <c r="N154" s="197" t="s">
        <v>42</v>
      </c>
      <c r="O154" s="198">
        <v>0.06</v>
      </c>
      <c r="P154" s="198">
        <f>O154*H154</f>
        <v>3.9899999999999998</v>
      </c>
      <c r="Q154" s="198">
        <v>8.5050000000000001E-2</v>
      </c>
      <c r="R154" s="198">
        <f>Q154*H154</f>
        <v>5.6558250000000001</v>
      </c>
      <c r="S154" s="198">
        <v>0</v>
      </c>
      <c r="T154" s="19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00" t="s">
        <v>153</v>
      </c>
      <c r="AT154" s="200" t="s">
        <v>149</v>
      </c>
      <c r="AU154" s="200" t="s">
        <v>154</v>
      </c>
      <c r="AY154" s="14" t="s">
        <v>147</v>
      </c>
      <c r="BE154" s="201">
        <f>IF(N154="základná",J154,0)</f>
        <v>0</v>
      </c>
      <c r="BF154" s="201">
        <f>IF(N154="znížená",J154,0)</f>
        <v>235.41</v>
      </c>
      <c r="BG154" s="201">
        <f>IF(N154="zákl. prenesená",J154,0)</f>
        <v>0</v>
      </c>
      <c r="BH154" s="201">
        <f>IF(N154="zníž. prenesená",J154,0)</f>
        <v>0</v>
      </c>
      <c r="BI154" s="201">
        <f>IF(N154="nulová",J154,0)</f>
        <v>0</v>
      </c>
      <c r="BJ154" s="14" t="s">
        <v>154</v>
      </c>
      <c r="BK154" s="201">
        <f>ROUND(I154*H154,2)</f>
        <v>235.41</v>
      </c>
      <c r="BL154" s="14" t="s">
        <v>153</v>
      </c>
      <c r="BM154" s="200" t="s">
        <v>269</v>
      </c>
    </row>
    <row r="155" spans="1:65" s="2" customFormat="1" ht="16.5" customHeight="1">
      <c r="A155" s="28"/>
      <c r="B155" s="29"/>
      <c r="C155" s="206" t="s">
        <v>190</v>
      </c>
      <c r="D155" s="206" t="s">
        <v>222</v>
      </c>
      <c r="E155" s="207" t="s">
        <v>475</v>
      </c>
      <c r="F155" s="208" t="s">
        <v>476</v>
      </c>
      <c r="G155" s="209" t="s">
        <v>244</v>
      </c>
      <c r="H155" s="210">
        <v>5</v>
      </c>
      <c r="I155" s="211">
        <v>60.92</v>
      </c>
      <c r="J155" s="211">
        <f>ROUND(I155*H155,2)</f>
        <v>304.60000000000002</v>
      </c>
      <c r="K155" s="212"/>
      <c r="L155" s="213"/>
      <c r="M155" s="214" t="s">
        <v>1</v>
      </c>
      <c r="N155" s="215" t="s">
        <v>42</v>
      </c>
      <c r="O155" s="198">
        <v>0</v>
      </c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00" t="s">
        <v>165</v>
      </c>
      <c r="AT155" s="200" t="s">
        <v>222</v>
      </c>
      <c r="AU155" s="200" t="s">
        <v>154</v>
      </c>
      <c r="AY155" s="14" t="s">
        <v>147</v>
      </c>
      <c r="BE155" s="201">
        <f>IF(N155="základná",J155,0)</f>
        <v>0</v>
      </c>
      <c r="BF155" s="201">
        <f>IF(N155="znížená",J155,0)</f>
        <v>304.60000000000002</v>
      </c>
      <c r="BG155" s="201">
        <f>IF(N155="zákl. prenesená",J155,0)</f>
        <v>0</v>
      </c>
      <c r="BH155" s="201">
        <f>IF(N155="zníž. prenesená",J155,0)</f>
        <v>0</v>
      </c>
      <c r="BI155" s="201">
        <f>IF(N155="nulová",J155,0)</f>
        <v>0</v>
      </c>
      <c r="BJ155" s="14" t="s">
        <v>154</v>
      </c>
      <c r="BK155" s="201">
        <f>ROUND(I155*H155,2)</f>
        <v>304.60000000000002</v>
      </c>
      <c r="BL155" s="14" t="s">
        <v>153</v>
      </c>
      <c r="BM155" s="200" t="s">
        <v>272</v>
      </c>
    </row>
    <row r="156" spans="1:65" s="2" customFormat="1" ht="33" customHeight="1">
      <c r="A156" s="28"/>
      <c r="B156" s="29"/>
      <c r="C156" s="189" t="s">
        <v>273</v>
      </c>
      <c r="D156" s="189" t="s">
        <v>149</v>
      </c>
      <c r="E156" s="190" t="s">
        <v>477</v>
      </c>
      <c r="F156" s="191" t="s">
        <v>478</v>
      </c>
      <c r="G156" s="192" t="s">
        <v>161</v>
      </c>
      <c r="H156" s="193">
        <v>10.119999999999999</v>
      </c>
      <c r="I156" s="194">
        <v>62.5</v>
      </c>
      <c r="J156" s="194">
        <f>ROUND(I156*H156,2)</f>
        <v>632.5</v>
      </c>
      <c r="K156" s="195"/>
      <c r="L156" s="33"/>
      <c r="M156" s="196" t="s">
        <v>1</v>
      </c>
      <c r="N156" s="197" t="s">
        <v>42</v>
      </c>
      <c r="O156" s="198">
        <v>1.246</v>
      </c>
      <c r="P156" s="198">
        <f>O156*H156</f>
        <v>12.60952</v>
      </c>
      <c r="Q156" s="198">
        <v>1.8907799999999999</v>
      </c>
      <c r="R156" s="198">
        <f>Q156*H156</f>
        <v>19.134693599999999</v>
      </c>
      <c r="S156" s="198">
        <v>0</v>
      </c>
      <c r="T156" s="19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00" t="s">
        <v>153</v>
      </c>
      <c r="AT156" s="200" t="s">
        <v>149</v>
      </c>
      <c r="AU156" s="200" t="s">
        <v>154</v>
      </c>
      <c r="AY156" s="14" t="s">
        <v>147</v>
      </c>
      <c r="BE156" s="201">
        <f>IF(N156="základná",J156,0)</f>
        <v>0</v>
      </c>
      <c r="BF156" s="201">
        <f>IF(N156="znížená",J156,0)</f>
        <v>632.5</v>
      </c>
      <c r="BG156" s="201">
        <f>IF(N156="zákl. prenesená",J156,0)</f>
        <v>0</v>
      </c>
      <c r="BH156" s="201">
        <f>IF(N156="zníž. prenesená",J156,0)</f>
        <v>0</v>
      </c>
      <c r="BI156" s="201">
        <f>IF(N156="nulová",J156,0)</f>
        <v>0</v>
      </c>
      <c r="BJ156" s="14" t="s">
        <v>154</v>
      </c>
      <c r="BK156" s="201">
        <f>ROUND(I156*H156,2)</f>
        <v>632.5</v>
      </c>
      <c r="BL156" s="14" t="s">
        <v>153</v>
      </c>
      <c r="BM156" s="200" t="s">
        <v>276</v>
      </c>
    </row>
    <row r="157" spans="1:65" s="2" customFormat="1" ht="33" customHeight="1">
      <c r="A157" s="28"/>
      <c r="B157" s="29"/>
      <c r="C157" s="189" t="s">
        <v>196</v>
      </c>
      <c r="D157" s="189" t="s">
        <v>149</v>
      </c>
      <c r="E157" s="190" t="s">
        <v>479</v>
      </c>
      <c r="F157" s="191" t="s">
        <v>480</v>
      </c>
      <c r="G157" s="192" t="s">
        <v>244</v>
      </c>
      <c r="H157" s="193">
        <v>5</v>
      </c>
      <c r="I157" s="194">
        <v>3.74</v>
      </c>
      <c r="J157" s="194">
        <f>ROUND(I157*H157,2)</f>
        <v>18.7</v>
      </c>
      <c r="K157" s="195"/>
      <c r="L157" s="33"/>
      <c r="M157" s="196" t="s">
        <v>1</v>
      </c>
      <c r="N157" s="197" t="s">
        <v>42</v>
      </c>
      <c r="O157" s="198">
        <v>0.10628</v>
      </c>
      <c r="P157" s="198">
        <f>O157*H157</f>
        <v>0.53139999999999998</v>
      </c>
      <c r="Q157" s="198">
        <v>1.65E-3</v>
      </c>
      <c r="R157" s="198">
        <f>Q157*H157</f>
        <v>8.2500000000000004E-3</v>
      </c>
      <c r="S157" s="198">
        <v>0</v>
      </c>
      <c r="T157" s="199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0" t="s">
        <v>153</v>
      </c>
      <c r="AT157" s="200" t="s">
        <v>149</v>
      </c>
      <c r="AU157" s="200" t="s">
        <v>154</v>
      </c>
      <c r="AY157" s="14" t="s">
        <v>147</v>
      </c>
      <c r="BE157" s="201">
        <f>IF(N157="základná",J157,0)</f>
        <v>0</v>
      </c>
      <c r="BF157" s="201">
        <f>IF(N157="znížená",J157,0)</f>
        <v>18.7</v>
      </c>
      <c r="BG157" s="201">
        <f>IF(N157="zákl. prenesená",J157,0)</f>
        <v>0</v>
      </c>
      <c r="BH157" s="201">
        <f>IF(N157="zníž. prenesená",J157,0)</f>
        <v>0</v>
      </c>
      <c r="BI157" s="201">
        <f>IF(N157="nulová",J157,0)</f>
        <v>0</v>
      </c>
      <c r="BJ157" s="14" t="s">
        <v>154</v>
      </c>
      <c r="BK157" s="201">
        <f>ROUND(I157*H157,2)</f>
        <v>18.7</v>
      </c>
      <c r="BL157" s="14" t="s">
        <v>153</v>
      </c>
      <c r="BM157" s="200" t="s">
        <v>280</v>
      </c>
    </row>
    <row r="158" spans="1:65" s="12" customFormat="1" ht="22.9" customHeight="1">
      <c r="B158" s="174"/>
      <c r="C158" s="175"/>
      <c r="D158" s="176" t="s">
        <v>75</v>
      </c>
      <c r="E158" s="187" t="s">
        <v>165</v>
      </c>
      <c r="F158" s="187" t="s">
        <v>483</v>
      </c>
      <c r="G158" s="175"/>
      <c r="H158" s="175"/>
      <c r="I158" s="175"/>
      <c r="J158" s="188">
        <f>BK158</f>
        <v>29803.240000000005</v>
      </c>
      <c r="K158" s="175"/>
      <c r="L158" s="179"/>
      <c r="M158" s="180"/>
      <c r="N158" s="181"/>
      <c r="O158" s="181"/>
      <c r="P158" s="182">
        <f>SUM(P159:P172)</f>
        <v>18.088810000000002</v>
      </c>
      <c r="Q158" s="181"/>
      <c r="R158" s="182">
        <f>SUM(R159:R172)</f>
        <v>1.358935</v>
      </c>
      <c r="S158" s="181"/>
      <c r="T158" s="183">
        <f>SUM(T159:T172)</f>
        <v>0</v>
      </c>
      <c r="AR158" s="184" t="s">
        <v>84</v>
      </c>
      <c r="AT158" s="185" t="s">
        <v>75</v>
      </c>
      <c r="AU158" s="185" t="s">
        <v>84</v>
      </c>
      <c r="AY158" s="184" t="s">
        <v>147</v>
      </c>
      <c r="BK158" s="186">
        <f>SUM(BK159:BK172)</f>
        <v>29803.240000000005</v>
      </c>
    </row>
    <row r="159" spans="1:65" s="2" customFormat="1" ht="21.75" customHeight="1">
      <c r="A159" s="28"/>
      <c r="B159" s="29"/>
      <c r="C159" s="206" t="s">
        <v>281</v>
      </c>
      <c r="D159" s="206" t="s">
        <v>222</v>
      </c>
      <c r="E159" s="207" t="s">
        <v>598</v>
      </c>
      <c r="F159" s="208" t="s">
        <v>628</v>
      </c>
      <c r="G159" s="209" t="s">
        <v>244</v>
      </c>
      <c r="H159" s="210">
        <v>2</v>
      </c>
      <c r="I159" s="211">
        <v>183.43</v>
      </c>
      <c r="J159" s="211">
        <f t="shared" ref="J159:J172" si="10">ROUND(I159*H159,2)</f>
        <v>366.86</v>
      </c>
      <c r="K159" s="212"/>
      <c r="L159" s="213"/>
      <c r="M159" s="214" t="s">
        <v>1</v>
      </c>
      <c r="N159" s="215" t="s">
        <v>42</v>
      </c>
      <c r="O159" s="198">
        <v>0</v>
      </c>
      <c r="P159" s="198">
        <f t="shared" ref="P159:P172" si="11">O159*H159</f>
        <v>0</v>
      </c>
      <c r="Q159" s="198">
        <v>2E-3</v>
      </c>
      <c r="R159" s="198">
        <f t="shared" ref="R159:R172" si="12">Q159*H159</f>
        <v>4.0000000000000001E-3</v>
      </c>
      <c r="S159" s="198">
        <v>0</v>
      </c>
      <c r="T159" s="199">
        <f t="shared" ref="T159:T172" si="13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00" t="s">
        <v>165</v>
      </c>
      <c r="AT159" s="200" t="s">
        <v>222</v>
      </c>
      <c r="AU159" s="200" t="s">
        <v>154</v>
      </c>
      <c r="AY159" s="14" t="s">
        <v>147</v>
      </c>
      <c r="BE159" s="201">
        <f t="shared" ref="BE159:BE172" si="14">IF(N159="základná",J159,0)</f>
        <v>0</v>
      </c>
      <c r="BF159" s="201">
        <f t="shared" ref="BF159:BF172" si="15">IF(N159="znížená",J159,0)</f>
        <v>366.86</v>
      </c>
      <c r="BG159" s="201">
        <f t="shared" ref="BG159:BG172" si="16">IF(N159="zákl. prenesená",J159,0)</f>
        <v>0</v>
      </c>
      <c r="BH159" s="201">
        <f t="shared" ref="BH159:BH172" si="17">IF(N159="zníž. prenesená",J159,0)</f>
        <v>0</v>
      </c>
      <c r="BI159" s="201">
        <f t="shared" ref="BI159:BI172" si="18">IF(N159="nulová",J159,0)</f>
        <v>0</v>
      </c>
      <c r="BJ159" s="14" t="s">
        <v>154</v>
      </c>
      <c r="BK159" s="201">
        <f t="shared" ref="BK159:BK172" si="19">ROUND(I159*H159,2)</f>
        <v>366.86</v>
      </c>
      <c r="BL159" s="14" t="s">
        <v>153</v>
      </c>
      <c r="BM159" s="200" t="s">
        <v>284</v>
      </c>
    </row>
    <row r="160" spans="1:65" s="2" customFormat="1" ht="24.2" customHeight="1">
      <c r="A160" s="28"/>
      <c r="B160" s="29"/>
      <c r="C160" s="206" t="s">
        <v>201</v>
      </c>
      <c r="D160" s="206" t="s">
        <v>222</v>
      </c>
      <c r="E160" s="207" t="s">
        <v>600</v>
      </c>
      <c r="F160" s="208" t="s">
        <v>601</v>
      </c>
      <c r="G160" s="209" t="s">
        <v>244</v>
      </c>
      <c r="H160" s="210">
        <v>2</v>
      </c>
      <c r="I160" s="211">
        <v>48.67</v>
      </c>
      <c r="J160" s="211">
        <f t="shared" si="10"/>
        <v>97.34</v>
      </c>
      <c r="K160" s="212"/>
      <c r="L160" s="213"/>
      <c r="M160" s="214" t="s">
        <v>1</v>
      </c>
      <c r="N160" s="215" t="s">
        <v>42</v>
      </c>
      <c r="O160" s="198">
        <v>0</v>
      </c>
      <c r="P160" s="198">
        <f t="shared" si="11"/>
        <v>0</v>
      </c>
      <c r="Q160" s="198">
        <v>1.0999999999999999E-2</v>
      </c>
      <c r="R160" s="198">
        <f t="shared" si="12"/>
        <v>2.1999999999999999E-2</v>
      </c>
      <c r="S160" s="198">
        <v>0</v>
      </c>
      <c r="T160" s="199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00" t="s">
        <v>165</v>
      </c>
      <c r="AT160" s="200" t="s">
        <v>222</v>
      </c>
      <c r="AU160" s="200" t="s">
        <v>154</v>
      </c>
      <c r="AY160" s="14" t="s">
        <v>147</v>
      </c>
      <c r="BE160" s="201">
        <f t="shared" si="14"/>
        <v>0</v>
      </c>
      <c r="BF160" s="201">
        <f t="shared" si="15"/>
        <v>97.34</v>
      </c>
      <c r="BG160" s="201">
        <f t="shared" si="16"/>
        <v>0</v>
      </c>
      <c r="BH160" s="201">
        <f t="shared" si="17"/>
        <v>0</v>
      </c>
      <c r="BI160" s="201">
        <f t="shared" si="18"/>
        <v>0</v>
      </c>
      <c r="BJ160" s="14" t="s">
        <v>154</v>
      </c>
      <c r="BK160" s="201">
        <f t="shared" si="19"/>
        <v>97.34</v>
      </c>
      <c r="BL160" s="14" t="s">
        <v>153</v>
      </c>
      <c r="BM160" s="200" t="s">
        <v>287</v>
      </c>
    </row>
    <row r="161" spans="1:65" s="2" customFormat="1" ht="33" customHeight="1">
      <c r="A161" s="28"/>
      <c r="B161" s="29"/>
      <c r="C161" s="189" t="s">
        <v>346</v>
      </c>
      <c r="D161" s="189" t="s">
        <v>149</v>
      </c>
      <c r="E161" s="190" t="s">
        <v>629</v>
      </c>
      <c r="F161" s="191" t="s">
        <v>630</v>
      </c>
      <c r="G161" s="192" t="s">
        <v>279</v>
      </c>
      <c r="H161" s="193">
        <v>66.5</v>
      </c>
      <c r="I161" s="194">
        <v>1.26</v>
      </c>
      <c r="J161" s="194">
        <f t="shared" si="10"/>
        <v>83.79</v>
      </c>
      <c r="K161" s="195"/>
      <c r="L161" s="33"/>
      <c r="M161" s="196" t="s">
        <v>1</v>
      </c>
      <c r="N161" s="197" t="s">
        <v>42</v>
      </c>
      <c r="O161" s="198">
        <v>4.7E-2</v>
      </c>
      <c r="P161" s="198">
        <f t="shared" si="11"/>
        <v>3.1255000000000002</v>
      </c>
      <c r="Q161" s="198">
        <v>1.0000000000000001E-5</v>
      </c>
      <c r="R161" s="198">
        <f t="shared" si="12"/>
        <v>6.6500000000000001E-4</v>
      </c>
      <c r="S161" s="198">
        <v>0</v>
      </c>
      <c r="T161" s="199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00" t="s">
        <v>153</v>
      </c>
      <c r="AT161" s="200" t="s">
        <v>149</v>
      </c>
      <c r="AU161" s="200" t="s">
        <v>154</v>
      </c>
      <c r="AY161" s="14" t="s">
        <v>147</v>
      </c>
      <c r="BE161" s="201">
        <f t="shared" si="14"/>
        <v>0</v>
      </c>
      <c r="BF161" s="201">
        <f t="shared" si="15"/>
        <v>83.79</v>
      </c>
      <c r="BG161" s="201">
        <f t="shared" si="16"/>
        <v>0</v>
      </c>
      <c r="BH161" s="201">
        <f t="shared" si="17"/>
        <v>0</v>
      </c>
      <c r="BI161" s="201">
        <f t="shared" si="18"/>
        <v>0</v>
      </c>
      <c r="BJ161" s="14" t="s">
        <v>154</v>
      </c>
      <c r="BK161" s="201">
        <f t="shared" si="19"/>
        <v>83.79</v>
      </c>
      <c r="BL161" s="14" t="s">
        <v>153</v>
      </c>
      <c r="BM161" s="200" t="s">
        <v>349</v>
      </c>
    </row>
    <row r="162" spans="1:65" s="2" customFormat="1" ht="24.2" customHeight="1">
      <c r="A162" s="28"/>
      <c r="B162" s="29"/>
      <c r="C162" s="206" t="s">
        <v>207</v>
      </c>
      <c r="D162" s="206" t="s">
        <v>222</v>
      </c>
      <c r="E162" s="207" t="s">
        <v>631</v>
      </c>
      <c r="F162" s="208" t="s">
        <v>632</v>
      </c>
      <c r="G162" s="209" t="s">
        <v>244</v>
      </c>
      <c r="H162" s="210">
        <v>13.5</v>
      </c>
      <c r="I162" s="211">
        <v>240.38</v>
      </c>
      <c r="J162" s="211">
        <f t="shared" si="10"/>
        <v>3245.13</v>
      </c>
      <c r="K162" s="212"/>
      <c r="L162" s="213"/>
      <c r="M162" s="214" t="s">
        <v>1</v>
      </c>
      <c r="N162" s="215" t="s">
        <v>42</v>
      </c>
      <c r="O162" s="198">
        <v>0</v>
      </c>
      <c r="P162" s="198">
        <f t="shared" si="11"/>
        <v>0</v>
      </c>
      <c r="Q162" s="198">
        <v>0</v>
      </c>
      <c r="R162" s="198">
        <f t="shared" si="12"/>
        <v>0</v>
      </c>
      <c r="S162" s="198">
        <v>0</v>
      </c>
      <c r="T162" s="199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00" t="s">
        <v>165</v>
      </c>
      <c r="AT162" s="200" t="s">
        <v>222</v>
      </c>
      <c r="AU162" s="200" t="s">
        <v>154</v>
      </c>
      <c r="AY162" s="14" t="s">
        <v>147</v>
      </c>
      <c r="BE162" s="201">
        <f t="shared" si="14"/>
        <v>0</v>
      </c>
      <c r="BF162" s="201">
        <f t="shared" si="15"/>
        <v>3245.13</v>
      </c>
      <c r="BG162" s="201">
        <f t="shared" si="16"/>
        <v>0</v>
      </c>
      <c r="BH162" s="201">
        <f t="shared" si="17"/>
        <v>0</v>
      </c>
      <c r="BI162" s="201">
        <f t="shared" si="18"/>
        <v>0</v>
      </c>
      <c r="BJ162" s="14" t="s">
        <v>154</v>
      </c>
      <c r="BK162" s="201">
        <f t="shared" si="19"/>
        <v>3245.13</v>
      </c>
      <c r="BL162" s="14" t="s">
        <v>153</v>
      </c>
      <c r="BM162" s="200" t="s">
        <v>413</v>
      </c>
    </row>
    <row r="163" spans="1:65" s="2" customFormat="1" ht="24.2" customHeight="1">
      <c r="A163" s="28"/>
      <c r="B163" s="29"/>
      <c r="C163" s="189" t="s">
        <v>414</v>
      </c>
      <c r="D163" s="189" t="s">
        <v>149</v>
      </c>
      <c r="E163" s="190" t="s">
        <v>633</v>
      </c>
      <c r="F163" s="191" t="s">
        <v>634</v>
      </c>
      <c r="G163" s="192" t="s">
        <v>244</v>
      </c>
      <c r="H163" s="193">
        <v>1</v>
      </c>
      <c r="I163" s="194">
        <v>180</v>
      </c>
      <c r="J163" s="194">
        <f t="shared" si="10"/>
        <v>180</v>
      </c>
      <c r="K163" s="195"/>
      <c r="L163" s="33"/>
      <c r="M163" s="196" t="s">
        <v>1</v>
      </c>
      <c r="N163" s="197" t="s">
        <v>42</v>
      </c>
      <c r="O163" s="198">
        <v>0.27931</v>
      </c>
      <c r="P163" s="198">
        <f t="shared" si="11"/>
        <v>0.27931</v>
      </c>
      <c r="Q163" s="198">
        <v>0</v>
      </c>
      <c r="R163" s="198">
        <f t="shared" si="12"/>
        <v>0</v>
      </c>
      <c r="S163" s="198">
        <v>0</v>
      </c>
      <c r="T163" s="199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0" t="s">
        <v>153</v>
      </c>
      <c r="AT163" s="200" t="s">
        <v>149</v>
      </c>
      <c r="AU163" s="200" t="s">
        <v>154</v>
      </c>
      <c r="AY163" s="14" t="s">
        <v>147</v>
      </c>
      <c r="BE163" s="201">
        <f t="shared" si="14"/>
        <v>0</v>
      </c>
      <c r="BF163" s="201">
        <f t="shared" si="15"/>
        <v>180</v>
      </c>
      <c r="BG163" s="201">
        <f t="shared" si="16"/>
        <v>0</v>
      </c>
      <c r="BH163" s="201">
        <f t="shared" si="17"/>
        <v>0</v>
      </c>
      <c r="BI163" s="201">
        <f t="shared" si="18"/>
        <v>0</v>
      </c>
      <c r="BJ163" s="14" t="s">
        <v>154</v>
      </c>
      <c r="BK163" s="201">
        <f t="shared" si="19"/>
        <v>180</v>
      </c>
      <c r="BL163" s="14" t="s">
        <v>153</v>
      </c>
      <c r="BM163" s="200" t="s">
        <v>417</v>
      </c>
    </row>
    <row r="164" spans="1:65" s="2" customFormat="1" ht="24.2" customHeight="1">
      <c r="A164" s="28"/>
      <c r="B164" s="29"/>
      <c r="C164" s="206" t="s">
        <v>245</v>
      </c>
      <c r="D164" s="206" t="s">
        <v>222</v>
      </c>
      <c r="E164" s="207" t="s">
        <v>635</v>
      </c>
      <c r="F164" s="208" t="s">
        <v>636</v>
      </c>
      <c r="G164" s="209" t="s">
        <v>244</v>
      </c>
      <c r="H164" s="210">
        <v>1</v>
      </c>
      <c r="I164" s="211">
        <v>2098.0500000000002</v>
      </c>
      <c r="J164" s="211">
        <f t="shared" si="10"/>
        <v>2098.0500000000002</v>
      </c>
      <c r="K164" s="212"/>
      <c r="L164" s="213"/>
      <c r="M164" s="214" t="s">
        <v>1</v>
      </c>
      <c r="N164" s="215" t="s">
        <v>42</v>
      </c>
      <c r="O164" s="198">
        <v>0</v>
      </c>
      <c r="P164" s="198">
        <f t="shared" si="11"/>
        <v>0</v>
      </c>
      <c r="Q164" s="198">
        <v>2.5000000000000001E-2</v>
      </c>
      <c r="R164" s="198">
        <f t="shared" si="12"/>
        <v>2.5000000000000001E-2</v>
      </c>
      <c r="S164" s="198">
        <v>0</v>
      </c>
      <c r="T164" s="199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00" t="s">
        <v>165</v>
      </c>
      <c r="AT164" s="200" t="s">
        <v>222</v>
      </c>
      <c r="AU164" s="200" t="s">
        <v>154</v>
      </c>
      <c r="AY164" s="14" t="s">
        <v>147</v>
      </c>
      <c r="BE164" s="201">
        <f t="shared" si="14"/>
        <v>0</v>
      </c>
      <c r="BF164" s="201">
        <f t="shared" si="15"/>
        <v>2098.0500000000002</v>
      </c>
      <c r="BG164" s="201">
        <f t="shared" si="16"/>
        <v>0</v>
      </c>
      <c r="BH164" s="201">
        <f t="shared" si="17"/>
        <v>0</v>
      </c>
      <c r="BI164" s="201">
        <f t="shared" si="18"/>
        <v>0</v>
      </c>
      <c r="BJ164" s="14" t="s">
        <v>154</v>
      </c>
      <c r="BK164" s="201">
        <f t="shared" si="19"/>
        <v>2098.0500000000002</v>
      </c>
      <c r="BL164" s="14" t="s">
        <v>153</v>
      </c>
      <c r="BM164" s="200" t="s">
        <v>420</v>
      </c>
    </row>
    <row r="165" spans="1:65" s="2" customFormat="1" ht="33" customHeight="1">
      <c r="A165" s="28"/>
      <c r="B165" s="29"/>
      <c r="C165" s="189" t="s">
        <v>421</v>
      </c>
      <c r="D165" s="189" t="s">
        <v>149</v>
      </c>
      <c r="E165" s="190" t="s">
        <v>637</v>
      </c>
      <c r="F165" s="191" t="s">
        <v>638</v>
      </c>
      <c r="G165" s="192" t="s">
        <v>206</v>
      </c>
      <c r="H165" s="193">
        <v>1</v>
      </c>
      <c r="I165" s="194">
        <v>3315.84</v>
      </c>
      <c r="J165" s="194">
        <f t="shared" si="10"/>
        <v>3315.84</v>
      </c>
      <c r="K165" s="195"/>
      <c r="L165" s="33"/>
      <c r="M165" s="196" t="s">
        <v>1</v>
      </c>
      <c r="N165" s="197" t="s">
        <v>42</v>
      </c>
      <c r="O165" s="198">
        <v>1.8380000000000001</v>
      </c>
      <c r="P165" s="198">
        <f t="shared" si="11"/>
        <v>1.8380000000000001</v>
      </c>
      <c r="Q165" s="198">
        <v>3.3E-3</v>
      </c>
      <c r="R165" s="198">
        <f t="shared" si="12"/>
        <v>3.3E-3</v>
      </c>
      <c r="S165" s="198">
        <v>0</v>
      </c>
      <c r="T165" s="199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0" t="s">
        <v>153</v>
      </c>
      <c r="AT165" s="200" t="s">
        <v>149</v>
      </c>
      <c r="AU165" s="200" t="s">
        <v>154</v>
      </c>
      <c r="AY165" s="14" t="s">
        <v>147</v>
      </c>
      <c r="BE165" s="201">
        <f t="shared" si="14"/>
        <v>0</v>
      </c>
      <c r="BF165" s="201">
        <f t="shared" si="15"/>
        <v>3315.84</v>
      </c>
      <c r="BG165" s="201">
        <f t="shared" si="16"/>
        <v>0</v>
      </c>
      <c r="BH165" s="201">
        <f t="shared" si="17"/>
        <v>0</v>
      </c>
      <c r="BI165" s="201">
        <f t="shared" si="18"/>
        <v>0</v>
      </c>
      <c r="BJ165" s="14" t="s">
        <v>154</v>
      </c>
      <c r="BK165" s="201">
        <f t="shared" si="19"/>
        <v>3315.84</v>
      </c>
      <c r="BL165" s="14" t="s">
        <v>153</v>
      </c>
      <c r="BM165" s="200" t="s">
        <v>424</v>
      </c>
    </row>
    <row r="166" spans="1:65" s="2" customFormat="1" ht="16.5" customHeight="1">
      <c r="A166" s="28"/>
      <c r="B166" s="29"/>
      <c r="C166" s="206" t="s">
        <v>249</v>
      </c>
      <c r="D166" s="206" t="s">
        <v>222</v>
      </c>
      <c r="E166" s="207" t="s">
        <v>639</v>
      </c>
      <c r="F166" s="208" t="s">
        <v>640</v>
      </c>
      <c r="G166" s="209" t="s">
        <v>244</v>
      </c>
      <c r="H166" s="210">
        <v>84</v>
      </c>
      <c r="I166" s="211">
        <v>219.1</v>
      </c>
      <c r="J166" s="211">
        <f t="shared" si="10"/>
        <v>18404.400000000001</v>
      </c>
      <c r="K166" s="212"/>
      <c r="L166" s="213"/>
      <c r="M166" s="214" t="s">
        <v>1</v>
      </c>
      <c r="N166" s="215" t="s">
        <v>42</v>
      </c>
      <c r="O166" s="198">
        <v>0</v>
      </c>
      <c r="P166" s="198">
        <f t="shared" si="11"/>
        <v>0</v>
      </c>
      <c r="Q166" s="198">
        <v>0</v>
      </c>
      <c r="R166" s="198">
        <f t="shared" si="12"/>
        <v>0</v>
      </c>
      <c r="S166" s="198">
        <v>0</v>
      </c>
      <c r="T166" s="199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00" t="s">
        <v>165</v>
      </c>
      <c r="AT166" s="200" t="s">
        <v>222</v>
      </c>
      <c r="AU166" s="200" t="s">
        <v>154</v>
      </c>
      <c r="AY166" s="14" t="s">
        <v>147</v>
      </c>
      <c r="BE166" s="201">
        <f t="shared" si="14"/>
        <v>0</v>
      </c>
      <c r="BF166" s="201">
        <f t="shared" si="15"/>
        <v>18404.400000000001</v>
      </c>
      <c r="BG166" s="201">
        <f t="shared" si="16"/>
        <v>0</v>
      </c>
      <c r="BH166" s="201">
        <f t="shared" si="17"/>
        <v>0</v>
      </c>
      <c r="BI166" s="201">
        <f t="shared" si="18"/>
        <v>0</v>
      </c>
      <c r="BJ166" s="14" t="s">
        <v>154</v>
      </c>
      <c r="BK166" s="201">
        <f t="shared" si="19"/>
        <v>18404.400000000001</v>
      </c>
      <c r="BL166" s="14" t="s">
        <v>153</v>
      </c>
      <c r="BM166" s="200" t="s">
        <v>427</v>
      </c>
    </row>
    <row r="167" spans="1:65" s="2" customFormat="1" ht="37.9" customHeight="1">
      <c r="A167" s="28"/>
      <c r="B167" s="29"/>
      <c r="C167" s="189" t="s">
        <v>428</v>
      </c>
      <c r="D167" s="189" t="s">
        <v>149</v>
      </c>
      <c r="E167" s="190" t="s">
        <v>608</v>
      </c>
      <c r="F167" s="191" t="s">
        <v>609</v>
      </c>
      <c r="G167" s="192" t="s">
        <v>244</v>
      </c>
      <c r="H167" s="193">
        <v>2</v>
      </c>
      <c r="I167" s="194">
        <v>83.85</v>
      </c>
      <c r="J167" s="194">
        <f t="shared" si="10"/>
        <v>167.7</v>
      </c>
      <c r="K167" s="195"/>
      <c r="L167" s="33"/>
      <c r="M167" s="196" t="s">
        <v>1</v>
      </c>
      <c r="N167" s="197" t="s">
        <v>42</v>
      </c>
      <c r="O167" s="198">
        <v>0</v>
      </c>
      <c r="P167" s="198">
        <f t="shared" si="11"/>
        <v>0</v>
      </c>
      <c r="Q167" s="198">
        <v>0</v>
      </c>
      <c r="R167" s="198">
        <f t="shared" si="12"/>
        <v>0</v>
      </c>
      <c r="S167" s="198">
        <v>0</v>
      </c>
      <c r="T167" s="199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00" t="s">
        <v>153</v>
      </c>
      <c r="AT167" s="200" t="s">
        <v>149</v>
      </c>
      <c r="AU167" s="200" t="s">
        <v>154</v>
      </c>
      <c r="AY167" s="14" t="s">
        <v>147</v>
      </c>
      <c r="BE167" s="201">
        <f t="shared" si="14"/>
        <v>0</v>
      </c>
      <c r="BF167" s="201">
        <f t="shared" si="15"/>
        <v>167.7</v>
      </c>
      <c r="BG167" s="201">
        <f t="shared" si="16"/>
        <v>0</v>
      </c>
      <c r="BH167" s="201">
        <f t="shared" si="17"/>
        <v>0</v>
      </c>
      <c r="BI167" s="201">
        <f t="shared" si="18"/>
        <v>0</v>
      </c>
      <c r="BJ167" s="14" t="s">
        <v>154</v>
      </c>
      <c r="BK167" s="201">
        <f t="shared" si="19"/>
        <v>167.7</v>
      </c>
      <c r="BL167" s="14" t="s">
        <v>153</v>
      </c>
      <c r="BM167" s="200" t="s">
        <v>432</v>
      </c>
    </row>
    <row r="168" spans="1:65" s="2" customFormat="1" ht="21.75" customHeight="1">
      <c r="A168" s="28"/>
      <c r="B168" s="29"/>
      <c r="C168" s="206" t="s">
        <v>252</v>
      </c>
      <c r="D168" s="206" t="s">
        <v>222</v>
      </c>
      <c r="E168" s="207" t="s">
        <v>610</v>
      </c>
      <c r="F168" s="208" t="s">
        <v>611</v>
      </c>
      <c r="G168" s="209" t="s">
        <v>244</v>
      </c>
      <c r="H168" s="210">
        <v>2</v>
      </c>
      <c r="I168" s="211">
        <v>118.54</v>
      </c>
      <c r="J168" s="211">
        <f t="shared" si="10"/>
        <v>237.08</v>
      </c>
      <c r="K168" s="212"/>
      <c r="L168" s="213"/>
      <c r="M168" s="214" t="s">
        <v>1</v>
      </c>
      <c r="N168" s="215" t="s">
        <v>42</v>
      </c>
      <c r="O168" s="198">
        <v>0</v>
      </c>
      <c r="P168" s="198">
        <f t="shared" si="11"/>
        <v>0</v>
      </c>
      <c r="Q168" s="198">
        <v>0.02</v>
      </c>
      <c r="R168" s="198">
        <f t="shared" si="12"/>
        <v>0.04</v>
      </c>
      <c r="S168" s="198">
        <v>0</v>
      </c>
      <c r="T168" s="199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00" t="s">
        <v>165</v>
      </c>
      <c r="AT168" s="200" t="s">
        <v>222</v>
      </c>
      <c r="AU168" s="200" t="s">
        <v>154</v>
      </c>
      <c r="AY168" s="14" t="s">
        <v>147</v>
      </c>
      <c r="BE168" s="201">
        <f t="shared" si="14"/>
        <v>0</v>
      </c>
      <c r="BF168" s="201">
        <f t="shared" si="15"/>
        <v>237.08</v>
      </c>
      <c r="BG168" s="201">
        <f t="shared" si="16"/>
        <v>0</v>
      </c>
      <c r="BH168" s="201">
        <f t="shared" si="17"/>
        <v>0</v>
      </c>
      <c r="BI168" s="201">
        <f t="shared" si="18"/>
        <v>0</v>
      </c>
      <c r="BJ168" s="14" t="s">
        <v>154</v>
      </c>
      <c r="BK168" s="201">
        <f t="shared" si="19"/>
        <v>237.08</v>
      </c>
      <c r="BL168" s="14" t="s">
        <v>153</v>
      </c>
      <c r="BM168" s="200" t="s">
        <v>506</v>
      </c>
    </row>
    <row r="169" spans="1:65" s="2" customFormat="1" ht="16.5" customHeight="1">
      <c r="A169" s="28"/>
      <c r="B169" s="29"/>
      <c r="C169" s="206" t="s">
        <v>507</v>
      </c>
      <c r="D169" s="206" t="s">
        <v>222</v>
      </c>
      <c r="E169" s="207" t="s">
        <v>612</v>
      </c>
      <c r="F169" s="208" t="s">
        <v>613</v>
      </c>
      <c r="G169" s="209" t="s">
        <v>244</v>
      </c>
      <c r="H169" s="210">
        <v>2</v>
      </c>
      <c r="I169" s="211">
        <v>37.92</v>
      </c>
      <c r="J169" s="211">
        <f t="shared" si="10"/>
        <v>75.84</v>
      </c>
      <c r="K169" s="212"/>
      <c r="L169" s="213"/>
      <c r="M169" s="214" t="s">
        <v>1</v>
      </c>
      <c r="N169" s="215" t="s">
        <v>42</v>
      </c>
      <c r="O169" s="198">
        <v>0</v>
      </c>
      <c r="P169" s="198">
        <f t="shared" si="11"/>
        <v>0</v>
      </c>
      <c r="Q169" s="198">
        <v>0</v>
      </c>
      <c r="R169" s="198">
        <f t="shared" si="12"/>
        <v>0</v>
      </c>
      <c r="S169" s="198">
        <v>0</v>
      </c>
      <c r="T169" s="199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00" t="s">
        <v>165</v>
      </c>
      <c r="AT169" s="200" t="s">
        <v>222</v>
      </c>
      <c r="AU169" s="200" t="s">
        <v>154</v>
      </c>
      <c r="AY169" s="14" t="s">
        <v>147</v>
      </c>
      <c r="BE169" s="201">
        <f t="shared" si="14"/>
        <v>0</v>
      </c>
      <c r="BF169" s="201">
        <f t="shared" si="15"/>
        <v>75.84</v>
      </c>
      <c r="BG169" s="201">
        <f t="shared" si="16"/>
        <v>0</v>
      </c>
      <c r="BH169" s="201">
        <f t="shared" si="17"/>
        <v>0</v>
      </c>
      <c r="BI169" s="201">
        <f t="shared" si="18"/>
        <v>0</v>
      </c>
      <c r="BJ169" s="14" t="s">
        <v>154</v>
      </c>
      <c r="BK169" s="201">
        <f t="shared" si="19"/>
        <v>75.84</v>
      </c>
      <c r="BL169" s="14" t="s">
        <v>153</v>
      </c>
      <c r="BM169" s="200" t="s">
        <v>510</v>
      </c>
    </row>
    <row r="170" spans="1:65" s="2" customFormat="1" ht="24.2" customHeight="1">
      <c r="A170" s="28"/>
      <c r="B170" s="29"/>
      <c r="C170" s="206" t="s">
        <v>256</v>
      </c>
      <c r="D170" s="206" t="s">
        <v>222</v>
      </c>
      <c r="E170" s="207" t="s">
        <v>614</v>
      </c>
      <c r="F170" s="208" t="s">
        <v>615</v>
      </c>
      <c r="G170" s="209" t="s">
        <v>244</v>
      </c>
      <c r="H170" s="210">
        <v>2</v>
      </c>
      <c r="I170" s="211">
        <v>236.09</v>
      </c>
      <c r="J170" s="211">
        <f t="shared" si="10"/>
        <v>472.18</v>
      </c>
      <c r="K170" s="212"/>
      <c r="L170" s="213"/>
      <c r="M170" s="214" t="s">
        <v>1</v>
      </c>
      <c r="N170" s="215" t="s">
        <v>42</v>
      </c>
      <c r="O170" s="198">
        <v>0</v>
      </c>
      <c r="P170" s="198">
        <f t="shared" si="11"/>
        <v>0</v>
      </c>
      <c r="Q170" s="198">
        <v>2.3E-2</v>
      </c>
      <c r="R170" s="198">
        <f t="shared" si="12"/>
        <v>4.5999999999999999E-2</v>
      </c>
      <c r="S170" s="198">
        <v>0</v>
      </c>
      <c r="T170" s="199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00" t="s">
        <v>165</v>
      </c>
      <c r="AT170" s="200" t="s">
        <v>222</v>
      </c>
      <c r="AU170" s="200" t="s">
        <v>154</v>
      </c>
      <c r="AY170" s="14" t="s">
        <v>147</v>
      </c>
      <c r="BE170" s="201">
        <f t="shared" si="14"/>
        <v>0</v>
      </c>
      <c r="BF170" s="201">
        <f t="shared" si="15"/>
        <v>472.18</v>
      </c>
      <c r="BG170" s="201">
        <f t="shared" si="16"/>
        <v>0</v>
      </c>
      <c r="BH170" s="201">
        <f t="shared" si="17"/>
        <v>0</v>
      </c>
      <c r="BI170" s="201">
        <f t="shared" si="18"/>
        <v>0</v>
      </c>
      <c r="BJ170" s="14" t="s">
        <v>154</v>
      </c>
      <c r="BK170" s="201">
        <f t="shared" si="19"/>
        <v>472.18</v>
      </c>
      <c r="BL170" s="14" t="s">
        <v>153</v>
      </c>
      <c r="BM170" s="200" t="s">
        <v>513</v>
      </c>
    </row>
    <row r="171" spans="1:65" s="2" customFormat="1" ht="24.2" customHeight="1">
      <c r="A171" s="28"/>
      <c r="B171" s="29"/>
      <c r="C171" s="189" t="s">
        <v>514</v>
      </c>
      <c r="D171" s="189" t="s">
        <v>149</v>
      </c>
      <c r="E171" s="190" t="s">
        <v>641</v>
      </c>
      <c r="F171" s="191" t="s">
        <v>642</v>
      </c>
      <c r="G171" s="192" t="s">
        <v>244</v>
      </c>
      <c r="H171" s="193">
        <v>3</v>
      </c>
      <c r="I171" s="194">
        <v>103.01</v>
      </c>
      <c r="J171" s="194">
        <f t="shared" si="10"/>
        <v>309.02999999999997</v>
      </c>
      <c r="K171" s="195"/>
      <c r="L171" s="33"/>
      <c r="M171" s="196" t="s">
        <v>1</v>
      </c>
      <c r="N171" s="197" t="s">
        <v>42</v>
      </c>
      <c r="O171" s="198">
        <v>4.282</v>
      </c>
      <c r="P171" s="198">
        <f t="shared" si="11"/>
        <v>12.846</v>
      </c>
      <c r="Q171" s="198">
        <v>0.34099000000000002</v>
      </c>
      <c r="R171" s="198">
        <f t="shared" si="12"/>
        <v>1.0229699999999999</v>
      </c>
      <c r="S171" s="198">
        <v>0</v>
      </c>
      <c r="T171" s="199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00" t="s">
        <v>153</v>
      </c>
      <c r="AT171" s="200" t="s">
        <v>149</v>
      </c>
      <c r="AU171" s="200" t="s">
        <v>154</v>
      </c>
      <c r="AY171" s="14" t="s">
        <v>147</v>
      </c>
      <c r="BE171" s="201">
        <f t="shared" si="14"/>
        <v>0</v>
      </c>
      <c r="BF171" s="201">
        <f t="shared" si="15"/>
        <v>309.02999999999997</v>
      </c>
      <c r="BG171" s="201">
        <f t="shared" si="16"/>
        <v>0</v>
      </c>
      <c r="BH171" s="201">
        <f t="shared" si="17"/>
        <v>0</v>
      </c>
      <c r="BI171" s="201">
        <f t="shared" si="18"/>
        <v>0</v>
      </c>
      <c r="BJ171" s="14" t="s">
        <v>154</v>
      </c>
      <c r="BK171" s="201">
        <f t="shared" si="19"/>
        <v>309.02999999999997</v>
      </c>
      <c r="BL171" s="14" t="s">
        <v>153</v>
      </c>
      <c r="BM171" s="200" t="s">
        <v>517</v>
      </c>
    </row>
    <row r="172" spans="1:65" s="2" customFormat="1" ht="24.2" customHeight="1">
      <c r="A172" s="28"/>
      <c r="B172" s="29"/>
      <c r="C172" s="206" t="s">
        <v>258</v>
      </c>
      <c r="D172" s="206" t="s">
        <v>222</v>
      </c>
      <c r="E172" s="207" t="s">
        <v>643</v>
      </c>
      <c r="F172" s="208" t="s">
        <v>644</v>
      </c>
      <c r="G172" s="209" t="s">
        <v>244</v>
      </c>
      <c r="H172" s="210">
        <v>3</v>
      </c>
      <c r="I172" s="211">
        <v>250</v>
      </c>
      <c r="J172" s="211">
        <f t="shared" si="10"/>
        <v>750</v>
      </c>
      <c r="K172" s="212"/>
      <c r="L172" s="213"/>
      <c r="M172" s="214" t="s">
        <v>1</v>
      </c>
      <c r="N172" s="215" t="s">
        <v>42</v>
      </c>
      <c r="O172" s="198">
        <v>0</v>
      </c>
      <c r="P172" s="198">
        <f t="shared" si="11"/>
        <v>0</v>
      </c>
      <c r="Q172" s="198">
        <v>6.5000000000000002E-2</v>
      </c>
      <c r="R172" s="198">
        <f t="shared" si="12"/>
        <v>0.19500000000000001</v>
      </c>
      <c r="S172" s="198">
        <v>0</v>
      </c>
      <c r="T172" s="199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00" t="s">
        <v>165</v>
      </c>
      <c r="AT172" s="200" t="s">
        <v>222</v>
      </c>
      <c r="AU172" s="200" t="s">
        <v>154</v>
      </c>
      <c r="AY172" s="14" t="s">
        <v>147</v>
      </c>
      <c r="BE172" s="201">
        <f t="shared" si="14"/>
        <v>0</v>
      </c>
      <c r="BF172" s="201">
        <f t="shared" si="15"/>
        <v>750</v>
      </c>
      <c r="BG172" s="201">
        <f t="shared" si="16"/>
        <v>0</v>
      </c>
      <c r="BH172" s="201">
        <f t="shared" si="17"/>
        <v>0</v>
      </c>
      <c r="BI172" s="201">
        <f t="shared" si="18"/>
        <v>0</v>
      </c>
      <c r="BJ172" s="14" t="s">
        <v>154</v>
      </c>
      <c r="BK172" s="201">
        <f t="shared" si="19"/>
        <v>750</v>
      </c>
      <c r="BL172" s="14" t="s">
        <v>153</v>
      </c>
      <c r="BM172" s="200" t="s">
        <v>520</v>
      </c>
    </row>
    <row r="173" spans="1:65" s="12" customFormat="1" ht="22.9" customHeight="1">
      <c r="B173" s="174"/>
      <c r="C173" s="175"/>
      <c r="D173" s="176" t="s">
        <v>75</v>
      </c>
      <c r="E173" s="187" t="s">
        <v>197</v>
      </c>
      <c r="F173" s="187" t="s">
        <v>198</v>
      </c>
      <c r="G173" s="175"/>
      <c r="H173" s="175"/>
      <c r="I173" s="175"/>
      <c r="J173" s="188">
        <f>BK173</f>
        <v>4080.67</v>
      </c>
      <c r="K173" s="175"/>
      <c r="L173" s="179"/>
      <c r="M173" s="180"/>
      <c r="N173" s="181"/>
      <c r="O173" s="181"/>
      <c r="P173" s="182">
        <f>P174</f>
        <v>111.65318000000001</v>
      </c>
      <c r="Q173" s="181"/>
      <c r="R173" s="182">
        <f>R174</f>
        <v>0</v>
      </c>
      <c r="S173" s="181"/>
      <c r="T173" s="183">
        <f>T174</f>
        <v>0</v>
      </c>
      <c r="AR173" s="184" t="s">
        <v>84</v>
      </c>
      <c r="AT173" s="185" t="s">
        <v>75</v>
      </c>
      <c r="AU173" s="185" t="s">
        <v>84</v>
      </c>
      <c r="AY173" s="184" t="s">
        <v>147</v>
      </c>
      <c r="BK173" s="186">
        <f>BK174</f>
        <v>4080.67</v>
      </c>
    </row>
    <row r="174" spans="1:65" s="2" customFormat="1" ht="33" customHeight="1">
      <c r="A174" s="28"/>
      <c r="B174" s="29"/>
      <c r="C174" s="189" t="s">
        <v>521</v>
      </c>
      <c r="D174" s="189" t="s">
        <v>149</v>
      </c>
      <c r="E174" s="190" t="s">
        <v>522</v>
      </c>
      <c r="F174" s="191" t="s">
        <v>523</v>
      </c>
      <c r="G174" s="192" t="s">
        <v>195</v>
      </c>
      <c r="H174" s="193">
        <v>86.62</v>
      </c>
      <c r="I174" s="194">
        <v>47.11</v>
      </c>
      <c r="J174" s="194">
        <f>ROUND(I174*H174,2)</f>
        <v>4080.67</v>
      </c>
      <c r="K174" s="195"/>
      <c r="L174" s="33"/>
      <c r="M174" s="196" t="s">
        <v>1</v>
      </c>
      <c r="N174" s="197" t="s">
        <v>42</v>
      </c>
      <c r="O174" s="198">
        <v>1.2889999999999999</v>
      </c>
      <c r="P174" s="198">
        <f>O174*H174</f>
        <v>111.65318000000001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200" t="s">
        <v>153</v>
      </c>
      <c r="AT174" s="200" t="s">
        <v>149</v>
      </c>
      <c r="AU174" s="200" t="s">
        <v>154</v>
      </c>
      <c r="AY174" s="14" t="s">
        <v>147</v>
      </c>
      <c r="BE174" s="201">
        <f>IF(N174="základná",J174,0)</f>
        <v>0</v>
      </c>
      <c r="BF174" s="201">
        <f>IF(N174="znížená",J174,0)</f>
        <v>4080.67</v>
      </c>
      <c r="BG174" s="201">
        <f>IF(N174="zákl. prenesená",J174,0)</f>
        <v>0</v>
      </c>
      <c r="BH174" s="201">
        <f>IF(N174="zníž. prenesená",J174,0)</f>
        <v>0</v>
      </c>
      <c r="BI174" s="201">
        <f>IF(N174="nulová",J174,0)</f>
        <v>0</v>
      </c>
      <c r="BJ174" s="14" t="s">
        <v>154</v>
      </c>
      <c r="BK174" s="201">
        <f>ROUND(I174*H174,2)</f>
        <v>4080.67</v>
      </c>
      <c r="BL174" s="14" t="s">
        <v>153</v>
      </c>
      <c r="BM174" s="200" t="s">
        <v>524</v>
      </c>
    </row>
    <row r="175" spans="1:65" s="12" customFormat="1" ht="25.9" customHeight="1">
      <c r="B175" s="174"/>
      <c r="C175" s="175"/>
      <c r="D175" s="176" t="s">
        <v>75</v>
      </c>
      <c r="E175" s="177" t="s">
        <v>222</v>
      </c>
      <c r="F175" s="177" t="s">
        <v>565</v>
      </c>
      <c r="G175" s="175"/>
      <c r="H175" s="175"/>
      <c r="I175" s="175"/>
      <c r="J175" s="178">
        <f>BK175</f>
        <v>1747.19</v>
      </c>
      <c r="K175" s="175"/>
      <c r="L175" s="179"/>
      <c r="M175" s="180"/>
      <c r="N175" s="181"/>
      <c r="O175" s="181"/>
      <c r="P175" s="182">
        <f>P176+P179</f>
        <v>15.59075</v>
      </c>
      <c r="Q175" s="181"/>
      <c r="R175" s="182">
        <f>R176+R179</f>
        <v>0.55600000000000005</v>
      </c>
      <c r="S175" s="181"/>
      <c r="T175" s="183">
        <f>T176+T179</f>
        <v>0</v>
      </c>
      <c r="AR175" s="184" t="s">
        <v>158</v>
      </c>
      <c r="AT175" s="185" t="s">
        <v>75</v>
      </c>
      <c r="AU175" s="185" t="s">
        <v>76</v>
      </c>
      <c r="AY175" s="184" t="s">
        <v>147</v>
      </c>
      <c r="BK175" s="186">
        <f>BK176+BK179</f>
        <v>1747.19</v>
      </c>
    </row>
    <row r="176" spans="1:65" s="12" customFormat="1" ht="22.9" customHeight="1">
      <c r="B176" s="174"/>
      <c r="C176" s="175"/>
      <c r="D176" s="176" t="s">
        <v>75</v>
      </c>
      <c r="E176" s="187" t="s">
        <v>571</v>
      </c>
      <c r="F176" s="187" t="s">
        <v>572</v>
      </c>
      <c r="G176" s="175"/>
      <c r="H176" s="175"/>
      <c r="I176" s="175"/>
      <c r="J176" s="188">
        <f>BK176</f>
        <v>475.01</v>
      </c>
      <c r="K176" s="175"/>
      <c r="L176" s="179"/>
      <c r="M176" s="180"/>
      <c r="N176" s="181"/>
      <c r="O176" s="181"/>
      <c r="P176" s="182">
        <f>SUM(P177:P178)</f>
        <v>13.429500000000001</v>
      </c>
      <c r="Q176" s="181"/>
      <c r="R176" s="182">
        <f>SUM(R177:R178)</f>
        <v>0</v>
      </c>
      <c r="S176" s="181"/>
      <c r="T176" s="183">
        <f>SUM(T177:T178)</f>
        <v>0</v>
      </c>
      <c r="AR176" s="184" t="s">
        <v>158</v>
      </c>
      <c r="AT176" s="185" t="s">
        <v>75</v>
      </c>
      <c r="AU176" s="185" t="s">
        <v>84</v>
      </c>
      <c r="AY176" s="184" t="s">
        <v>147</v>
      </c>
      <c r="BK176" s="186">
        <f>SUM(BK177:BK178)</f>
        <v>475.01</v>
      </c>
    </row>
    <row r="177" spans="1:65" s="2" customFormat="1" ht="16.5" customHeight="1">
      <c r="A177" s="28"/>
      <c r="B177" s="29"/>
      <c r="C177" s="189" t="s">
        <v>262</v>
      </c>
      <c r="D177" s="189" t="s">
        <v>149</v>
      </c>
      <c r="E177" s="190" t="s">
        <v>616</v>
      </c>
      <c r="F177" s="191" t="s">
        <v>617</v>
      </c>
      <c r="G177" s="192" t="s">
        <v>618</v>
      </c>
      <c r="H177" s="193">
        <v>1</v>
      </c>
      <c r="I177" s="194">
        <v>315.41000000000003</v>
      </c>
      <c r="J177" s="194">
        <f>ROUND(I177*H177,2)</f>
        <v>315.41000000000003</v>
      </c>
      <c r="K177" s="195"/>
      <c r="L177" s="33"/>
      <c r="M177" s="196" t="s">
        <v>1</v>
      </c>
      <c r="N177" s="197" t="s">
        <v>42</v>
      </c>
      <c r="O177" s="198">
        <v>8.4420000000000002</v>
      </c>
      <c r="P177" s="198">
        <f>O177*H177</f>
        <v>8.4420000000000002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00" t="s">
        <v>420</v>
      </c>
      <c r="AT177" s="200" t="s">
        <v>149</v>
      </c>
      <c r="AU177" s="200" t="s">
        <v>154</v>
      </c>
      <c r="AY177" s="14" t="s">
        <v>147</v>
      </c>
      <c r="BE177" s="201">
        <f>IF(N177="základná",J177,0)</f>
        <v>0</v>
      </c>
      <c r="BF177" s="201">
        <f>IF(N177="znížená",J177,0)</f>
        <v>315.41000000000003</v>
      </c>
      <c r="BG177" s="201">
        <f>IF(N177="zákl. prenesená",J177,0)</f>
        <v>0</v>
      </c>
      <c r="BH177" s="201">
        <f>IF(N177="zníž. prenesená",J177,0)</f>
        <v>0</v>
      </c>
      <c r="BI177" s="201">
        <f>IF(N177="nulová",J177,0)</f>
        <v>0</v>
      </c>
      <c r="BJ177" s="14" t="s">
        <v>154</v>
      </c>
      <c r="BK177" s="201">
        <f>ROUND(I177*H177,2)</f>
        <v>315.41000000000003</v>
      </c>
      <c r="BL177" s="14" t="s">
        <v>420</v>
      </c>
      <c r="BM177" s="200" t="s">
        <v>529</v>
      </c>
    </row>
    <row r="178" spans="1:65" s="2" customFormat="1" ht="21.75" customHeight="1">
      <c r="A178" s="28"/>
      <c r="B178" s="29"/>
      <c r="C178" s="189" t="s">
        <v>530</v>
      </c>
      <c r="D178" s="189" t="s">
        <v>149</v>
      </c>
      <c r="E178" s="190" t="s">
        <v>619</v>
      </c>
      <c r="F178" s="191" t="s">
        <v>620</v>
      </c>
      <c r="G178" s="192" t="s">
        <v>279</v>
      </c>
      <c r="H178" s="193">
        <v>66.5</v>
      </c>
      <c r="I178" s="194">
        <v>2.4</v>
      </c>
      <c r="J178" s="194">
        <f>ROUND(I178*H178,2)</f>
        <v>159.6</v>
      </c>
      <c r="K178" s="195"/>
      <c r="L178" s="33"/>
      <c r="M178" s="196" t="s">
        <v>1</v>
      </c>
      <c r="N178" s="197" t="s">
        <v>42</v>
      </c>
      <c r="O178" s="198">
        <v>7.4999999999999997E-2</v>
      </c>
      <c r="P178" s="198">
        <f>O178*H178</f>
        <v>4.9874999999999998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200" t="s">
        <v>420</v>
      </c>
      <c r="AT178" s="200" t="s">
        <v>149</v>
      </c>
      <c r="AU178" s="200" t="s">
        <v>154</v>
      </c>
      <c r="AY178" s="14" t="s">
        <v>147</v>
      </c>
      <c r="BE178" s="201">
        <f>IF(N178="základná",J178,0)</f>
        <v>0</v>
      </c>
      <c r="BF178" s="201">
        <f>IF(N178="znížená",J178,0)</f>
        <v>159.6</v>
      </c>
      <c r="BG178" s="201">
        <f>IF(N178="zákl. prenesená",J178,0)</f>
        <v>0</v>
      </c>
      <c r="BH178" s="201">
        <f>IF(N178="zníž. prenesená",J178,0)</f>
        <v>0</v>
      </c>
      <c r="BI178" s="201">
        <f>IF(N178="nulová",J178,0)</f>
        <v>0</v>
      </c>
      <c r="BJ178" s="14" t="s">
        <v>154</v>
      </c>
      <c r="BK178" s="201">
        <f>ROUND(I178*H178,2)</f>
        <v>159.6</v>
      </c>
      <c r="BL178" s="14" t="s">
        <v>420</v>
      </c>
      <c r="BM178" s="200" t="s">
        <v>533</v>
      </c>
    </row>
    <row r="179" spans="1:65" s="12" customFormat="1" ht="22.9" customHeight="1">
      <c r="B179" s="174"/>
      <c r="C179" s="175"/>
      <c r="D179" s="176" t="s">
        <v>75</v>
      </c>
      <c r="E179" s="187" t="s">
        <v>581</v>
      </c>
      <c r="F179" s="187" t="s">
        <v>582</v>
      </c>
      <c r="G179" s="175"/>
      <c r="H179" s="175"/>
      <c r="I179" s="175"/>
      <c r="J179" s="188">
        <f>BK179</f>
        <v>1272.18</v>
      </c>
      <c r="K179" s="175"/>
      <c r="L179" s="179"/>
      <c r="M179" s="180"/>
      <c r="N179" s="181"/>
      <c r="O179" s="181"/>
      <c r="P179" s="182">
        <f>SUM(P180:P183)</f>
        <v>2.1612499999999999</v>
      </c>
      <c r="Q179" s="181"/>
      <c r="R179" s="182">
        <f>SUM(R180:R183)</f>
        <v>0.55600000000000005</v>
      </c>
      <c r="S179" s="181"/>
      <c r="T179" s="183">
        <f>SUM(T180:T183)</f>
        <v>0</v>
      </c>
      <c r="AR179" s="184" t="s">
        <v>158</v>
      </c>
      <c r="AT179" s="185" t="s">
        <v>75</v>
      </c>
      <c r="AU179" s="185" t="s">
        <v>84</v>
      </c>
      <c r="AY179" s="184" t="s">
        <v>147</v>
      </c>
      <c r="BK179" s="186">
        <f>SUM(BK180:BK183)</f>
        <v>1272.18</v>
      </c>
    </row>
    <row r="180" spans="1:65" s="2" customFormat="1" ht="24.2" customHeight="1">
      <c r="A180" s="28"/>
      <c r="B180" s="29"/>
      <c r="C180" s="189" t="s">
        <v>265</v>
      </c>
      <c r="D180" s="189" t="s">
        <v>149</v>
      </c>
      <c r="E180" s="190" t="s">
        <v>584</v>
      </c>
      <c r="F180" s="191" t="s">
        <v>585</v>
      </c>
      <c r="G180" s="192" t="s">
        <v>279</v>
      </c>
      <c r="H180" s="193">
        <v>66.5</v>
      </c>
      <c r="I180" s="194">
        <v>0.74</v>
      </c>
      <c r="J180" s="194">
        <f>ROUND(I180*H180,2)</f>
        <v>49.21</v>
      </c>
      <c r="K180" s="195"/>
      <c r="L180" s="33"/>
      <c r="M180" s="196" t="s">
        <v>1</v>
      </c>
      <c r="N180" s="197" t="s">
        <v>42</v>
      </c>
      <c r="O180" s="198">
        <v>3.2500000000000001E-2</v>
      </c>
      <c r="P180" s="198">
        <f>O180*H180</f>
        <v>2.1612499999999999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200" t="s">
        <v>420</v>
      </c>
      <c r="AT180" s="200" t="s">
        <v>149</v>
      </c>
      <c r="AU180" s="200" t="s">
        <v>154</v>
      </c>
      <c r="AY180" s="14" t="s">
        <v>147</v>
      </c>
      <c r="BE180" s="201">
        <f>IF(N180="základná",J180,0)</f>
        <v>0</v>
      </c>
      <c r="BF180" s="201">
        <f>IF(N180="znížená",J180,0)</f>
        <v>49.21</v>
      </c>
      <c r="BG180" s="201">
        <f>IF(N180="zákl. prenesená",J180,0)</f>
        <v>0</v>
      </c>
      <c r="BH180" s="201">
        <f>IF(N180="zníž. prenesená",J180,0)</f>
        <v>0</v>
      </c>
      <c r="BI180" s="201">
        <f>IF(N180="nulová",J180,0)</f>
        <v>0</v>
      </c>
      <c r="BJ180" s="14" t="s">
        <v>154</v>
      </c>
      <c r="BK180" s="201">
        <f>ROUND(I180*H180,2)</f>
        <v>49.21</v>
      </c>
      <c r="BL180" s="14" t="s">
        <v>420</v>
      </c>
      <c r="BM180" s="200" t="s">
        <v>537</v>
      </c>
    </row>
    <row r="181" spans="1:65" s="2" customFormat="1" ht="16.5" customHeight="1">
      <c r="A181" s="28"/>
      <c r="B181" s="29"/>
      <c r="C181" s="206" t="s">
        <v>538</v>
      </c>
      <c r="D181" s="206" t="s">
        <v>222</v>
      </c>
      <c r="E181" s="207" t="s">
        <v>587</v>
      </c>
      <c r="F181" s="208" t="s">
        <v>621</v>
      </c>
      <c r="G181" s="209" t="s">
        <v>279</v>
      </c>
      <c r="H181" s="210">
        <v>66.5</v>
      </c>
      <c r="I181" s="211">
        <v>6.14</v>
      </c>
      <c r="J181" s="211">
        <f>ROUND(I181*H181,2)</f>
        <v>408.31</v>
      </c>
      <c r="K181" s="212"/>
      <c r="L181" s="213"/>
      <c r="M181" s="214" t="s">
        <v>1</v>
      </c>
      <c r="N181" s="215" t="s">
        <v>42</v>
      </c>
      <c r="O181" s="198">
        <v>0</v>
      </c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200" t="s">
        <v>579</v>
      </c>
      <c r="AT181" s="200" t="s">
        <v>222</v>
      </c>
      <c r="AU181" s="200" t="s">
        <v>154</v>
      </c>
      <c r="AY181" s="14" t="s">
        <v>147</v>
      </c>
      <c r="BE181" s="201">
        <f>IF(N181="základná",J181,0)</f>
        <v>0</v>
      </c>
      <c r="BF181" s="201">
        <f>IF(N181="znížená",J181,0)</f>
        <v>408.31</v>
      </c>
      <c r="BG181" s="201">
        <f>IF(N181="zákl. prenesená",J181,0)</f>
        <v>0</v>
      </c>
      <c r="BH181" s="201">
        <f>IF(N181="zníž. prenesená",J181,0)</f>
        <v>0</v>
      </c>
      <c r="BI181" s="201">
        <f>IF(N181="nulová",J181,0)</f>
        <v>0</v>
      </c>
      <c r="BJ181" s="14" t="s">
        <v>154</v>
      </c>
      <c r="BK181" s="201">
        <f>ROUND(I181*H181,2)</f>
        <v>408.31</v>
      </c>
      <c r="BL181" s="14" t="s">
        <v>420</v>
      </c>
      <c r="BM181" s="200" t="s">
        <v>541</v>
      </c>
    </row>
    <row r="182" spans="1:65" s="2" customFormat="1" ht="24.2" customHeight="1">
      <c r="A182" s="28"/>
      <c r="B182" s="29"/>
      <c r="C182" s="206" t="s">
        <v>269</v>
      </c>
      <c r="D182" s="206" t="s">
        <v>222</v>
      </c>
      <c r="E182" s="207" t="s">
        <v>622</v>
      </c>
      <c r="F182" s="208" t="s">
        <v>623</v>
      </c>
      <c r="G182" s="209" t="s">
        <v>244</v>
      </c>
      <c r="H182" s="210">
        <v>2</v>
      </c>
      <c r="I182" s="211">
        <v>261.35000000000002</v>
      </c>
      <c r="J182" s="211">
        <f>ROUND(I182*H182,2)</f>
        <v>522.70000000000005</v>
      </c>
      <c r="K182" s="212"/>
      <c r="L182" s="213"/>
      <c r="M182" s="214" t="s">
        <v>1</v>
      </c>
      <c r="N182" s="215" t="s">
        <v>42</v>
      </c>
      <c r="O182" s="198">
        <v>0</v>
      </c>
      <c r="P182" s="198">
        <f>O182*H182</f>
        <v>0</v>
      </c>
      <c r="Q182" s="198">
        <v>5.2999999999999999E-2</v>
      </c>
      <c r="R182" s="198">
        <f>Q182*H182</f>
        <v>0.106</v>
      </c>
      <c r="S182" s="198">
        <v>0</v>
      </c>
      <c r="T182" s="199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200" t="s">
        <v>579</v>
      </c>
      <c r="AT182" s="200" t="s">
        <v>222</v>
      </c>
      <c r="AU182" s="200" t="s">
        <v>154</v>
      </c>
      <c r="AY182" s="14" t="s">
        <v>147</v>
      </c>
      <c r="BE182" s="201">
        <f>IF(N182="základná",J182,0)</f>
        <v>0</v>
      </c>
      <c r="BF182" s="201">
        <f>IF(N182="znížená",J182,0)</f>
        <v>522.70000000000005</v>
      </c>
      <c r="BG182" s="201">
        <f>IF(N182="zákl. prenesená",J182,0)</f>
        <v>0</v>
      </c>
      <c r="BH182" s="201">
        <f>IF(N182="zníž. prenesená",J182,0)</f>
        <v>0</v>
      </c>
      <c r="BI182" s="201">
        <f>IF(N182="nulová",J182,0)</f>
        <v>0</v>
      </c>
      <c r="BJ182" s="14" t="s">
        <v>154</v>
      </c>
      <c r="BK182" s="201">
        <f>ROUND(I182*H182,2)</f>
        <v>522.70000000000005</v>
      </c>
      <c r="BL182" s="14" t="s">
        <v>420</v>
      </c>
      <c r="BM182" s="200" t="s">
        <v>544</v>
      </c>
    </row>
    <row r="183" spans="1:65" s="2" customFormat="1" ht="21.75" customHeight="1">
      <c r="A183" s="28"/>
      <c r="B183" s="29"/>
      <c r="C183" s="206" t="s">
        <v>545</v>
      </c>
      <c r="D183" s="206" t="s">
        <v>222</v>
      </c>
      <c r="E183" s="207" t="s">
        <v>624</v>
      </c>
      <c r="F183" s="208" t="s">
        <v>625</v>
      </c>
      <c r="G183" s="209" t="s">
        <v>244</v>
      </c>
      <c r="H183" s="210">
        <v>2</v>
      </c>
      <c r="I183" s="211">
        <v>145.97999999999999</v>
      </c>
      <c r="J183" s="211">
        <f>ROUND(I183*H183,2)</f>
        <v>291.95999999999998</v>
      </c>
      <c r="K183" s="212"/>
      <c r="L183" s="213"/>
      <c r="M183" s="216" t="s">
        <v>1</v>
      </c>
      <c r="N183" s="217" t="s">
        <v>42</v>
      </c>
      <c r="O183" s="204">
        <v>0</v>
      </c>
      <c r="P183" s="204">
        <f>O183*H183</f>
        <v>0</v>
      </c>
      <c r="Q183" s="204">
        <v>0.22500000000000001</v>
      </c>
      <c r="R183" s="204">
        <f>Q183*H183</f>
        <v>0.45</v>
      </c>
      <c r="S183" s="204">
        <v>0</v>
      </c>
      <c r="T183" s="205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200" t="s">
        <v>579</v>
      </c>
      <c r="AT183" s="200" t="s">
        <v>222</v>
      </c>
      <c r="AU183" s="200" t="s">
        <v>154</v>
      </c>
      <c r="AY183" s="14" t="s">
        <v>147</v>
      </c>
      <c r="BE183" s="201">
        <f>IF(N183="základná",J183,0)</f>
        <v>0</v>
      </c>
      <c r="BF183" s="201">
        <f>IF(N183="znížená",J183,0)</f>
        <v>291.95999999999998</v>
      </c>
      <c r="BG183" s="201">
        <f>IF(N183="zákl. prenesená",J183,0)</f>
        <v>0</v>
      </c>
      <c r="BH183" s="201">
        <f>IF(N183="zníž. prenesená",J183,0)</f>
        <v>0</v>
      </c>
      <c r="BI183" s="201">
        <f>IF(N183="nulová",J183,0)</f>
        <v>0</v>
      </c>
      <c r="BJ183" s="14" t="s">
        <v>154</v>
      </c>
      <c r="BK183" s="201">
        <f>ROUND(I183*H183,2)</f>
        <v>291.95999999999998</v>
      </c>
      <c r="BL183" s="14" t="s">
        <v>420</v>
      </c>
      <c r="BM183" s="200" t="s">
        <v>548</v>
      </c>
    </row>
    <row r="184" spans="1:65" s="2" customFormat="1" ht="6.95" customHeight="1">
      <c r="A184" s="28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33"/>
      <c r="M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</row>
  </sheetData>
  <sheetProtection algorithmName="SHA-512" hashValue="3QtNlYyS8ZXVGcxQ8e1QEJTZHFGo04Wy3nDRq9BtqRjMqs8vopjBTcWom3+At/tO1FSgh2qIfamLxp3d18RKbg==" saltValue="SJJR3BHbr2EfW4+HDExk95cDcYX75GVKlBh+MooEnDeizzDLl/APNReO5myYtoqr5oQy7I9/6Q9tfn92PFV8+w==" spinCount="100000" sheet="1" objects="1" scenarios="1" formatColumns="0" formatRows="0" autoFilter="0"/>
  <autoFilter ref="C125:K183" xr:uid="{00000000-0009-0000-0000-000007000000}"/>
  <mergeCells count="8">
    <mergeCell ref="E116:H116"/>
    <mergeCell ref="E118:H11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106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76</v>
      </c>
    </row>
    <row r="4" spans="1:46" s="1" customFormat="1" ht="24.95" customHeight="1">
      <c r="B4" s="17"/>
      <c r="D4" s="108" t="s">
        <v>119</v>
      </c>
      <c r="L4" s="17"/>
      <c r="M4" s="10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0" t="s">
        <v>13</v>
      </c>
      <c r="L6" s="17"/>
    </row>
    <row r="7" spans="1:46" s="1" customFormat="1" ht="16.5" customHeight="1">
      <c r="B7" s="17"/>
      <c r="E7" s="257" t="str">
        <f>'Rekapitulácia stavby'!K6</f>
        <v>Zberný dvor obce Chtelnica</v>
      </c>
      <c r="F7" s="258"/>
      <c r="G7" s="258"/>
      <c r="H7" s="258"/>
      <c r="L7" s="17"/>
    </row>
    <row r="8" spans="1:46" s="2" customFormat="1" ht="12" customHeight="1">
      <c r="A8" s="28"/>
      <c r="B8" s="33"/>
      <c r="C8" s="28"/>
      <c r="D8" s="110" t="s">
        <v>120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9" t="s">
        <v>645</v>
      </c>
      <c r="F9" s="260"/>
      <c r="G9" s="260"/>
      <c r="H9" s="260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0" t="s">
        <v>15</v>
      </c>
      <c r="E11" s="28"/>
      <c r="F11" s="111" t="s">
        <v>1</v>
      </c>
      <c r="G11" s="28"/>
      <c r="H11" s="28"/>
      <c r="I11" s="110" t="s">
        <v>16</v>
      </c>
      <c r="J11" s="111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0" t="s">
        <v>17</v>
      </c>
      <c r="E12" s="28"/>
      <c r="F12" s="111" t="s">
        <v>18</v>
      </c>
      <c r="G12" s="28"/>
      <c r="H12" s="28"/>
      <c r="I12" s="110" t="s">
        <v>19</v>
      </c>
      <c r="J12" s="112" t="str">
        <f>'Rekapitulácia stavby'!AN8</f>
        <v>5. 10. 2022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0" t="s">
        <v>21</v>
      </c>
      <c r="E14" s="28"/>
      <c r="F14" s="28"/>
      <c r="G14" s="28"/>
      <c r="H14" s="28"/>
      <c r="I14" s="110" t="s">
        <v>22</v>
      </c>
      <c r="J14" s="111" t="s">
        <v>23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11" t="s">
        <v>24</v>
      </c>
      <c r="F15" s="28"/>
      <c r="G15" s="28"/>
      <c r="H15" s="28"/>
      <c r="I15" s="110" t="s">
        <v>25</v>
      </c>
      <c r="J15" s="111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0" t="s">
        <v>26</v>
      </c>
      <c r="E17" s="28"/>
      <c r="F17" s="28"/>
      <c r="G17" s="28"/>
      <c r="H17" s="28"/>
      <c r="I17" s="110" t="s">
        <v>22</v>
      </c>
      <c r="J17" s="111" t="s">
        <v>27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111" t="s">
        <v>28</v>
      </c>
      <c r="F18" s="28"/>
      <c r="G18" s="28"/>
      <c r="H18" s="28"/>
      <c r="I18" s="110" t="s">
        <v>25</v>
      </c>
      <c r="J18" s="111" t="s">
        <v>29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0" t="s">
        <v>30</v>
      </c>
      <c r="E20" s="28"/>
      <c r="F20" s="28"/>
      <c r="G20" s="28"/>
      <c r="H20" s="28"/>
      <c r="I20" s="110" t="s">
        <v>22</v>
      </c>
      <c r="J20" s="111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11" t="str">
        <f>IF('Rekapitulácia stavby'!E17="","",'Rekapitulácia stavby'!E17)</f>
        <v xml:space="preserve"> </v>
      </c>
      <c r="F21" s="28"/>
      <c r="G21" s="28"/>
      <c r="H21" s="28"/>
      <c r="I21" s="110" t="s">
        <v>25</v>
      </c>
      <c r="J21" s="111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0" t="s">
        <v>33</v>
      </c>
      <c r="E23" s="28"/>
      <c r="F23" s="28"/>
      <c r="G23" s="28"/>
      <c r="H23" s="28"/>
      <c r="I23" s="110" t="s">
        <v>22</v>
      </c>
      <c r="J23" s="111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11" t="s">
        <v>34</v>
      </c>
      <c r="F24" s="28"/>
      <c r="G24" s="28"/>
      <c r="H24" s="28"/>
      <c r="I24" s="110" t="s">
        <v>25</v>
      </c>
      <c r="J24" s="111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0" t="s">
        <v>35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3"/>
      <c r="B27" s="114"/>
      <c r="C27" s="113"/>
      <c r="D27" s="113"/>
      <c r="E27" s="261" t="s">
        <v>1</v>
      </c>
      <c r="F27" s="261"/>
      <c r="G27" s="261"/>
      <c r="H27" s="261"/>
      <c r="I27" s="113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7"/>
      <c r="E29" s="117"/>
      <c r="F29" s="117"/>
      <c r="G29" s="117"/>
      <c r="H29" s="117"/>
      <c r="I29" s="117"/>
      <c r="J29" s="117"/>
      <c r="K29" s="117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8" t="s">
        <v>36</v>
      </c>
      <c r="E30" s="28"/>
      <c r="F30" s="28"/>
      <c r="G30" s="28"/>
      <c r="H30" s="28"/>
      <c r="I30" s="28"/>
      <c r="J30" s="119">
        <f>ROUND(J122, 2)</f>
        <v>22423.24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7"/>
      <c r="E31" s="117"/>
      <c r="F31" s="117"/>
      <c r="G31" s="117"/>
      <c r="H31" s="117"/>
      <c r="I31" s="117"/>
      <c r="J31" s="117"/>
      <c r="K31" s="117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0" t="s">
        <v>38</v>
      </c>
      <c r="G32" s="28"/>
      <c r="H32" s="28"/>
      <c r="I32" s="120" t="s">
        <v>37</v>
      </c>
      <c r="J32" s="120" t="s">
        <v>39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1" t="s">
        <v>40</v>
      </c>
      <c r="E33" s="122" t="s">
        <v>41</v>
      </c>
      <c r="F33" s="123">
        <f>ROUND((SUM(BE122:BE173)),  2)</f>
        <v>0</v>
      </c>
      <c r="G33" s="124"/>
      <c r="H33" s="124"/>
      <c r="I33" s="125">
        <v>0.2</v>
      </c>
      <c r="J33" s="123">
        <f>ROUND(((SUM(BE122:BE173))*I33),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22" t="s">
        <v>42</v>
      </c>
      <c r="F34" s="126">
        <f>ROUND((SUM(BF122:BF173)),  2)</f>
        <v>22423.24</v>
      </c>
      <c r="G34" s="28"/>
      <c r="H34" s="28"/>
      <c r="I34" s="127">
        <v>0.2</v>
      </c>
      <c r="J34" s="126">
        <f>ROUND(((SUM(BF122:BF173))*I34),  2)</f>
        <v>4484.6499999999996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0" t="s">
        <v>43</v>
      </c>
      <c r="F35" s="126">
        <f>ROUND((SUM(BG122:BG173)),  2)</f>
        <v>0</v>
      </c>
      <c r="G35" s="28"/>
      <c r="H35" s="28"/>
      <c r="I35" s="127">
        <v>0.2</v>
      </c>
      <c r="J35" s="126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0" t="s">
        <v>44</v>
      </c>
      <c r="F36" s="126">
        <f>ROUND((SUM(BH122:BH173)),  2)</f>
        <v>0</v>
      </c>
      <c r="G36" s="28"/>
      <c r="H36" s="28"/>
      <c r="I36" s="127">
        <v>0.2</v>
      </c>
      <c r="J36" s="126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22" t="s">
        <v>45</v>
      </c>
      <c r="F37" s="123">
        <f>ROUND((SUM(BI122:BI173)),  2)</f>
        <v>0</v>
      </c>
      <c r="G37" s="124"/>
      <c r="H37" s="124"/>
      <c r="I37" s="125">
        <v>0</v>
      </c>
      <c r="J37" s="123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0"/>
      <c r="J39" s="133">
        <f>SUM(J30:J37)</f>
        <v>26907.89</v>
      </c>
      <c r="K39" s="134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35" t="s">
        <v>49</v>
      </c>
      <c r="E50" s="136"/>
      <c r="F50" s="136"/>
      <c r="G50" s="135" t="s">
        <v>50</v>
      </c>
      <c r="H50" s="136"/>
      <c r="I50" s="136"/>
      <c r="J50" s="136"/>
      <c r="K50" s="13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37" t="s">
        <v>51</v>
      </c>
      <c r="E61" s="138"/>
      <c r="F61" s="139" t="s">
        <v>52</v>
      </c>
      <c r="G61" s="137" t="s">
        <v>51</v>
      </c>
      <c r="H61" s="138"/>
      <c r="I61" s="138"/>
      <c r="J61" s="140" t="s">
        <v>52</v>
      </c>
      <c r="K61" s="138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35" t="s">
        <v>53</v>
      </c>
      <c r="E65" s="141"/>
      <c r="F65" s="141"/>
      <c r="G65" s="135" t="s">
        <v>54</v>
      </c>
      <c r="H65" s="141"/>
      <c r="I65" s="141"/>
      <c r="J65" s="141"/>
      <c r="K65" s="141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37" t="s">
        <v>51</v>
      </c>
      <c r="E76" s="138"/>
      <c r="F76" s="139" t="s">
        <v>52</v>
      </c>
      <c r="G76" s="137" t="s">
        <v>51</v>
      </c>
      <c r="H76" s="138"/>
      <c r="I76" s="138"/>
      <c r="J76" s="140" t="s">
        <v>52</v>
      </c>
      <c r="K76" s="138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122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62" t="str">
        <f>E7</f>
        <v>Zberný dvor obce Chtelnica</v>
      </c>
      <c r="F85" s="263"/>
      <c r="G85" s="263"/>
      <c r="H85" s="263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120</v>
      </c>
      <c r="D86" s="30"/>
      <c r="E86" s="30"/>
      <c r="F86" s="30"/>
      <c r="G86" s="30"/>
      <c r="H86" s="30"/>
      <c r="I86" s="30"/>
      <c r="J86" s="30"/>
      <c r="K86" s="30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222" t="str">
        <f>E9</f>
        <v>08 - SO06 NN rozvody</v>
      </c>
      <c r="F87" s="264"/>
      <c r="G87" s="264"/>
      <c r="H87" s="264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17</v>
      </c>
      <c r="D89" s="30"/>
      <c r="E89" s="30"/>
      <c r="F89" s="23" t="str">
        <f>F12</f>
        <v>Chtelnica</v>
      </c>
      <c r="G89" s="30"/>
      <c r="H89" s="30"/>
      <c r="I89" s="25" t="s">
        <v>19</v>
      </c>
      <c r="J89" s="64" t="str">
        <f>IF(J12="","",J12)</f>
        <v>5. 10. 2022</v>
      </c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21</v>
      </c>
      <c r="D91" s="30"/>
      <c r="E91" s="30"/>
      <c r="F91" s="23" t="str">
        <f>E15</f>
        <v>Obec Chtelnica</v>
      </c>
      <c r="G91" s="30"/>
      <c r="H91" s="30"/>
      <c r="I91" s="25" t="s">
        <v>30</v>
      </c>
      <c r="J91" s="26" t="str">
        <f>E21</f>
        <v xml:space="preserve"> 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30"/>
      <c r="E92" s="30"/>
      <c r="F92" s="23" t="str">
        <f>IF(E18="","",E18)</f>
        <v>INVEX, spol. s r.o.</v>
      </c>
      <c r="G92" s="30"/>
      <c r="H92" s="30"/>
      <c r="I92" s="25" t="s">
        <v>33</v>
      </c>
      <c r="J92" s="26" t="str">
        <f>E24</f>
        <v>Ing.Brestovanská</v>
      </c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6" t="s">
        <v>123</v>
      </c>
      <c r="D94" s="147"/>
      <c r="E94" s="147"/>
      <c r="F94" s="147"/>
      <c r="G94" s="147"/>
      <c r="H94" s="147"/>
      <c r="I94" s="147"/>
      <c r="J94" s="148" t="s">
        <v>124</v>
      </c>
      <c r="K94" s="14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9" t="s">
        <v>125</v>
      </c>
      <c r="D96" s="30"/>
      <c r="E96" s="30"/>
      <c r="F96" s="30"/>
      <c r="G96" s="30"/>
      <c r="H96" s="30"/>
      <c r="I96" s="30"/>
      <c r="J96" s="82">
        <f>J122</f>
        <v>22423.24</v>
      </c>
      <c r="K96" s="30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126</v>
      </c>
    </row>
    <row r="97" spans="1:31" s="9" customFormat="1" ht="24.95" hidden="1" customHeight="1">
      <c r="B97" s="150"/>
      <c r="C97" s="151"/>
      <c r="D97" s="152" t="s">
        <v>127</v>
      </c>
      <c r="E97" s="153"/>
      <c r="F97" s="153"/>
      <c r="G97" s="153"/>
      <c r="H97" s="153"/>
      <c r="I97" s="153"/>
      <c r="J97" s="154">
        <f>J123</f>
        <v>332.54</v>
      </c>
      <c r="K97" s="151"/>
      <c r="L97" s="155"/>
    </row>
    <row r="98" spans="1:31" s="10" customFormat="1" ht="19.899999999999999" hidden="1" customHeight="1">
      <c r="B98" s="156"/>
      <c r="C98" s="157"/>
      <c r="D98" s="158" t="s">
        <v>131</v>
      </c>
      <c r="E98" s="159"/>
      <c r="F98" s="159"/>
      <c r="G98" s="159"/>
      <c r="H98" s="159"/>
      <c r="I98" s="159"/>
      <c r="J98" s="160">
        <f>J124</f>
        <v>332.54</v>
      </c>
      <c r="K98" s="157"/>
      <c r="L98" s="161"/>
    </row>
    <row r="99" spans="1:31" s="9" customFormat="1" ht="24.95" hidden="1" customHeight="1">
      <c r="B99" s="150"/>
      <c r="C99" s="151"/>
      <c r="D99" s="152" t="s">
        <v>438</v>
      </c>
      <c r="E99" s="153"/>
      <c r="F99" s="153"/>
      <c r="G99" s="153"/>
      <c r="H99" s="153"/>
      <c r="I99" s="153"/>
      <c r="J99" s="154">
        <f>J126</f>
        <v>22090.7</v>
      </c>
      <c r="K99" s="151"/>
      <c r="L99" s="155"/>
    </row>
    <row r="100" spans="1:31" s="10" customFormat="1" ht="19.899999999999999" hidden="1" customHeight="1">
      <c r="B100" s="156"/>
      <c r="C100" s="157"/>
      <c r="D100" s="158" t="s">
        <v>646</v>
      </c>
      <c r="E100" s="159"/>
      <c r="F100" s="159"/>
      <c r="G100" s="159"/>
      <c r="H100" s="159"/>
      <c r="I100" s="159"/>
      <c r="J100" s="160">
        <f>J127</f>
        <v>13982.539999999999</v>
      </c>
      <c r="K100" s="157"/>
      <c r="L100" s="161"/>
    </row>
    <row r="101" spans="1:31" s="10" customFormat="1" ht="19.899999999999999" hidden="1" customHeight="1">
      <c r="B101" s="156"/>
      <c r="C101" s="157"/>
      <c r="D101" s="158" t="s">
        <v>647</v>
      </c>
      <c r="E101" s="159"/>
      <c r="F101" s="159"/>
      <c r="G101" s="159"/>
      <c r="H101" s="159"/>
      <c r="I101" s="159"/>
      <c r="J101" s="160">
        <f>J159</f>
        <v>1562</v>
      </c>
      <c r="K101" s="157"/>
      <c r="L101" s="161"/>
    </row>
    <row r="102" spans="1:31" s="10" customFormat="1" ht="19.899999999999999" hidden="1" customHeight="1">
      <c r="B102" s="156"/>
      <c r="C102" s="157"/>
      <c r="D102" s="158" t="s">
        <v>441</v>
      </c>
      <c r="E102" s="159"/>
      <c r="F102" s="159"/>
      <c r="G102" s="159"/>
      <c r="H102" s="159"/>
      <c r="I102" s="159"/>
      <c r="J102" s="160">
        <f>J162</f>
        <v>6546.1600000000008</v>
      </c>
      <c r="K102" s="157"/>
      <c r="L102" s="161"/>
    </row>
    <row r="103" spans="1:31" s="2" customFormat="1" ht="21.75" hidden="1" customHeight="1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4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hidden="1" customHeight="1">
      <c r="A104" s="28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ht="11.25" hidden="1"/>
    <row r="106" spans="1:31" ht="11.25" hidden="1"/>
    <row r="107" spans="1:31" ht="11.25" hidden="1"/>
    <row r="108" spans="1:31" s="2" customFormat="1" ht="6.95" customHeight="1">
      <c r="A108" s="28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20" t="s">
        <v>133</v>
      </c>
      <c r="D109" s="30"/>
      <c r="E109" s="30"/>
      <c r="F109" s="30"/>
      <c r="G109" s="30"/>
      <c r="H109" s="30"/>
      <c r="I109" s="30"/>
      <c r="J109" s="30"/>
      <c r="K109" s="30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13</v>
      </c>
      <c r="D111" s="30"/>
      <c r="E111" s="30"/>
      <c r="F111" s="30"/>
      <c r="G111" s="30"/>
      <c r="H111" s="30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30"/>
      <c r="D112" s="30"/>
      <c r="E112" s="262" t="str">
        <f>E7</f>
        <v>Zberný dvor obce Chtelnica</v>
      </c>
      <c r="F112" s="263"/>
      <c r="G112" s="263"/>
      <c r="H112" s="263"/>
      <c r="I112" s="30"/>
      <c r="J112" s="30"/>
      <c r="K112" s="30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120</v>
      </c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30"/>
      <c r="D114" s="30"/>
      <c r="E114" s="222" t="str">
        <f>E9</f>
        <v>08 - SO06 NN rozvody</v>
      </c>
      <c r="F114" s="264"/>
      <c r="G114" s="264"/>
      <c r="H114" s="264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17</v>
      </c>
      <c r="D116" s="30"/>
      <c r="E116" s="30"/>
      <c r="F116" s="23" t="str">
        <f>F12</f>
        <v>Chtelnica</v>
      </c>
      <c r="G116" s="30"/>
      <c r="H116" s="30"/>
      <c r="I116" s="25" t="s">
        <v>19</v>
      </c>
      <c r="J116" s="64" t="str">
        <f>IF(J12="","",J12)</f>
        <v>5. 10. 2022</v>
      </c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5.2" customHeight="1">
      <c r="A118" s="28"/>
      <c r="B118" s="29"/>
      <c r="C118" s="25" t="s">
        <v>21</v>
      </c>
      <c r="D118" s="30"/>
      <c r="E118" s="30"/>
      <c r="F118" s="23" t="str">
        <f>E15</f>
        <v>Obec Chtelnica</v>
      </c>
      <c r="G118" s="30"/>
      <c r="H118" s="30"/>
      <c r="I118" s="25" t="s">
        <v>30</v>
      </c>
      <c r="J118" s="26" t="str">
        <f>E21</f>
        <v xml:space="preserve"> </v>
      </c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26</v>
      </c>
      <c r="D119" s="30"/>
      <c r="E119" s="30"/>
      <c r="F119" s="23" t="str">
        <f>IF(E18="","",E18)</f>
        <v>INVEX, spol. s r.o.</v>
      </c>
      <c r="G119" s="30"/>
      <c r="H119" s="30"/>
      <c r="I119" s="25" t="s">
        <v>33</v>
      </c>
      <c r="J119" s="26" t="str">
        <f>E24</f>
        <v>Ing.Brestovanská</v>
      </c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62"/>
      <c r="B121" s="163"/>
      <c r="C121" s="164" t="s">
        <v>134</v>
      </c>
      <c r="D121" s="165" t="s">
        <v>61</v>
      </c>
      <c r="E121" s="165" t="s">
        <v>57</v>
      </c>
      <c r="F121" s="165" t="s">
        <v>58</v>
      </c>
      <c r="G121" s="165" t="s">
        <v>135</v>
      </c>
      <c r="H121" s="165" t="s">
        <v>136</v>
      </c>
      <c r="I121" s="165" t="s">
        <v>137</v>
      </c>
      <c r="J121" s="166" t="s">
        <v>124</v>
      </c>
      <c r="K121" s="167" t="s">
        <v>138</v>
      </c>
      <c r="L121" s="168"/>
      <c r="M121" s="73" t="s">
        <v>1</v>
      </c>
      <c r="N121" s="74" t="s">
        <v>40</v>
      </c>
      <c r="O121" s="74" t="s">
        <v>139</v>
      </c>
      <c r="P121" s="74" t="s">
        <v>140</v>
      </c>
      <c r="Q121" s="74" t="s">
        <v>141</v>
      </c>
      <c r="R121" s="74" t="s">
        <v>142</v>
      </c>
      <c r="S121" s="74" t="s">
        <v>143</v>
      </c>
      <c r="T121" s="75" t="s">
        <v>144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pans="1:65" s="2" customFormat="1" ht="22.9" customHeight="1">
      <c r="A122" s="28"/>
      <c r="B122" s="29"/>
      <c r="C122" s="80" t="s">
        <v>125</v>
      </c>
      <c r="D122" s="30"/>
      <c r="E122" s="30"/>
      <c r="F122" s="30"/>
      <c r="G122" s="30"/>
      <c r="H122" s="30"/>
      <c r="I122" s="30"/>
      <c r="J122" s="169">
        <f>BK122</f>
        <v>22423.24</v>
      </c>
      <c r="K122" s="30"/>
      <c r="L122" s="33"/>
      <c r="M122" s="76"/>
      <c r="N122" s="170"/>
      <c r="O122" s="77"/>
      <c r="P122" s="171">
        <f>P123+P126</f>
        <v>0</v>
      </c>
      <c r="Q122" s="77"/>
      <c r="R122" s="171">
        <f>R123+R126</f>
        <v>0</v>
      </c>
      <c r="S122" s="77"/>
      <c r="T122" s="172">
        <f>T123+T126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75</v>
      </c>
      <c r="AU122" s="14" t="s">
        <v>126</v>
      </c>
      <c r="BK122" s="173">
        <f>BK123+BK126</f>
        <v>22423.24</v>
      </c>
    </row>
    <row r="123" spans="1:65" s="12" customFormat="1" ht="25.9" customHeight="1">
      <c r="B123" s="174"/>
      <c r="C123" s="175"/>
      <c r="D123" s="176" t="s">
        <v>75</v>
      </c>
      <c r="E123" s="177" t="s">
        <v>145</v>
      </c>
      <c r="F123" s="177" t="s">
        <v>146</v>
      </c>
      <c r="G123" s="175"/>
      <c r="H123" s="175"/>
      <c r="I123" s="175"/>
      <c r="J123" s="178">
        <f>BK123</f>
        <v>332.54</v>
      </c>
      <c r="K123" s="175"/>
      <c r="L123" s="179"/>
      <c r="M123" s="180"/>
      <c r="N123" s="181"/>
      <c r="O123" s="181"/>
      <c r="P123" s="182">
        <f>P124</f>
        <v>0</v>
      </c>
      <c r="Q123" s="181"/>
      <c r="R123" s="182">
        <f>R124</f>
        <v>0</v>
      </c>
      <c r="S123" s="181"/>
      <c r="T123" s="183">
        <f>T124</f>
        <v>0</v>
      </c>
      <c r="AR123" s="184" t="s">
        <v>84</v>
      </c>
      <c r="AT123" s="185" t="s">
        <v>75</v>
      </c>
      <c r="AU123" s="185" t="s">
        <v>76</v>
      </c>
      <c r="AY123" s="184" t="s">
        <v>147</v>
      </c>
      <c r="BK123" s="186">
        <f>BK124</f>
        <v>332.54</v>
      </c>
    </row>
    <row r="124" spans="1:65" s="12" customFormat="1" ht="22.9" customHeight="1">
      <c r="B124" s="174"/>
      <c r="C124" s="175"/>
      <c r="D124" s="176" t="s">
        <v>75</v>
      </c>
      <c r="E124" s="187" t="s">
        <v>197</v>
      </c>
      <c r="F124" s="187" t="s">
        <v>198</v>
      </c>
      <c r="G124" s="175"/>
      <c r="H124" s="175"/>
      <c r="I124" s="175"/>
      <c r="J124" s="188">
        <f>BK124</f>
        <v>332.54</v>
      </c>
      <c r="K124" s="175"/>
      <c r="L124" s="179"/>
      <c r="M124" s="180"/>
      <c r="N124" s="181"/>
      <c r="O124" s="181"/>
      <c r="P124" s="182">
        <f>P125</f>
        <v>0</v>
      </c>
      <c r="Q124" s="181"/>
      <c r="R124" s="182">
        <f>R125</f>
        <v>0</v>
      </c>
      <c r="S124" s="181"/>
      <c r="T124" s="183">
        <f>T125</f>
        <v>0</v>
      </c>
      <c r="AR124" s="184" t="s">
        <v>84</v>
      </c>
      <c r="AT124" s="185" t="s">
        <v>75</v>
      </c>
      <c r="AU124" s="185" t="s">
        <v>84</v>
      </c>
      <c r="AY124" s="184" t="s">
        <v>147</v>
      </c>
      <c r="BK124" s="186">
        <f>BK125</f>
        <v>332.54</v>
      </c>
    </row>
    <row r="125" spans="1:65" s="2" customFormat="1" ht="24.2" customHeight="1">
      <c r="A125" s="28"/>
      <c r="B125" s="29"/>
      <c r="C125" s="189" t="s">
        <v>84</v>
      </c>
      <c r="D125" s="189" t="s">
        <v>149</v>
      </c>
      <c r="E125" s="190" t="s">
        <v>648</v>
      </c>
      <c r="F125" s="191" t="s">
        <v>649</v>
      </c>
      <c r="G125" s="192" t="s">
        <v>195</v>
      </c>
      <c r="H125" s="193">
        <v>19.2</v>
      </c>
      <c r="I125" s="194">
        <v>17.32</v>
      </c>
      <c r="J125" s="194">
        <f>ROUND(I125*H125,2)</f>
        <v>332.54</v>
      </c>
      <c r="K125" s="195"/>
      <c r="L125" s="33"/>
      <c r="M125" s="196" t="s">
        <v>1</v>
      </c>
      <c r="N125" s="197" t="s">
        <v>42</v>
      </c>
      <c r="O125" s="198">
        <v>0</v>
      </c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200" t="s">
        <v>153</v>
      </c>
      <c r="AT125" s="200" t="s">
        <v>149</v>
      </c>
      <c r="AU125" s="200" t="s">
        <v>154</v>
      </c>
      <c r="AY125" s="14" t="s">
        <v>147</v>
      </c>
      <c r="BE125" s="201">
        <f>IF(N125="základná",J125,0)</f>
        <v>0</v>
      </c>
      <c r="BF125" s="201">
        <f>IF(N125="znížená",J125,0)</f>
        <v>332.54</v>
      </c>
      <c r="BG125" s="201">
        <f>IF(N125="zákl. prenesená",J125,0)</f>
        <v>0</v>
      </c>
      <c r="BH125" s="201">
        <f>IF(N125="zníž. prenesená",J125,0)</f>
        <v>0</v>
      </c>
      <c r="BI125" s="201">
        <f>IF(N125="nulová",J125,0)</f>
        <v>0</v>
      </c>
      <c r="BJ125" s="14" t="s">
        <v>154</v>
      </c>
      <c r="BK125" s="201">
        <f>ROUND(I125*H125,2)</f>
        <v>332.54</v>
      </c>
      <c r="BL125" s="14" t="s">
        <v>153</v>
      </c>
      <c r="BM125" s="200" t="s">
        <v>154</v>
      </c>
    </row>
    <row r="126" spans="1:65" s="12" customFormat="1" ht="25.9" customHeight="1">
      <c r="B126" s="174"/>
      <c r="C126" s="175"/>
      <c r="D126" s="176" t="s">
        <v>75</v>
      </c>
      <c r="E126" s="177" t="s">
        <v>222</v>
      </c>
      <c r="F126" s="177" t="s">
        <v>565</v>
      </c>
      <c r="G126" s="175"/>
      <c r="H126" s="175"/>
      <c r="I126" s="175"/>
      <c r="J126" s="178">
        <f>BK126</f>
        <v>22090.7</v>
      </c>
      <c r="K126" s="175"/>
      <c r="L126" s="179"/>
      <c r="M126" s="180"/>
      <c r="N126" s="181"/>
      <c r="O126" s="181"/>
      <c r="P126" s="182">
        <f>P127+P159+P162</f>
        <v>0</v>
      </c>
      <c r="Q126" s="181"/>
      <c r="R126" s="182">
        <f>R127+R159+R162</f>
        <v>0</v>
      </c>
      <c r="S126" s="181"/>
      <c r="T126" s="183">
        <f>T127+T159+T162</f>
        <v>0</v>
      </c>
      <c r="AR126" s="184" t="s">
        <v>158</v>
      </c>
      <c r="AT126" s="185" t="s">
        <v>75</v>
      </c>
      <c r="AU126" s="185" t="s">
        <v>76</v>
      </c>
      <c r="AY126" s="184" t="s">
        <v>147</v>
      </c>
      <c r="BK126" s="186">
        <f>BK127+BK159+BK162</f>
        <v>22090.7</v>
      </c>
    </row>
    <row r="127" spans="1:65" s="12" customFormat="1" ht="22.9" customHeight="1">
      <c r="B127" s="174"/>
      <c r="C127" s="175"/>
      <c r="D127" s="176" t="s">
        <v>75</v>
      </c>
      <c r="E127" s="187" t="s">
        <v>650</v>
      </c>
      <c r="F127" s="187" t="s">
        <v>651</v>
      </c>
      <c r="G127" s="175"/>
      <c r="H127" s="175"/>
      <c r="I127" s="175"/>
      <c r="J127" s="188">
        <f>BK127</f>
        <v>13982.539999999999</v>
      </c>
      <c r="K127" s="175"/>
      <c r="L127" s="179"/>
      <c r="M127" s="180"/>
      <c r="N127" s="181"/>
      <c r="O127" s="181"/>
      <c r="P127" s="182">
        <f>SUM(P128:P158)</f>
        <v>0</v>
      </c>
      <c r="Q127" s="181"/>
      <c r="R127" s="182">
        <f>SUM(R128:R158)</f>
        <v>0</v>
      </c>
      <c r="S127" s="181"/>
      <c r="T127" s="183">
        <f>SUM(T128:T158)</f>
        <v>0</v>
      </c>
      <c r="AR127" s="184" t="s">
        <v>158</v>
      </c>
      <c r="AT127" s="185" t="s">
        <v>75</v>
      </c>
      <c r="AU127" s="185" t="s">
        <v>84</v>
      </c>
      <c r="AY127" s="184" t="s">
        <v>147</v>
      </c>
      <c r="BK127" s="186">
        <f>SUM(BK128:BK158)</f>
        <v>13982.539999999999</v>
      </c>
    </row>
    <row r="128" spans="1:65" s="2" customFormat="1" ht="24.2" customHeight="1">
      <c r="A128" s="28"/>
      <c r="B128" s="29"/>
      <c r="C128" s="189" t="s">
        <v>154</v>
      </c>
      <c r="D128" s="189" t="s">
        <v>149</v>
      </c>
      <c r="E128" s="190" t="s">
        <v>652</v>
      </c>
      <c r="F128" s="191" t="s">
        <v>653</v>
      </c>
      <c r="G128" s="192" t="s">
        <v>279</v>
      </c>
      <c r="H128" s="193">
        <v>10</v>
      </c>
      <c r="I128" s="194">
        <v>4.07</v>
      </c>
      <c r="J128" s="194">
        <f t="shared" ref="J128:J158" si="0">ROUND(I128*H128,2)</f>
        <v>40.700000000000003</v>
      </c>
      <c r="K128" s="195"/>
      <c r="L128" s="33"/>
      <c r="M128" s="196" t="s">
        <v>1</v>
      </c>
      <c r="N128" s="197" t="s">
        <v>42</v>
      </c>
      <c r="O128" s="198">
        <v>0</v>
      </c>
      <c r="P128" s="198">
        <f t="shared" ref="P128:P158" si="1">O128*H128</f>
        <v>0</v>
      </c>
      <c r="Q128" s="198">
        <v>0</v>
      </c>
      <c r="R128" s="198">
        <f t="shared" ref="R128:R158" si="2">Q128*H128</f>
        <v>0</v>
      </c>
      <c r="S128" s="198">
        <v>0</v>
      </c>
      <c r="T128" s="199">
        <f t="shared" ref="T128:T158" si="3"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200" t="s">
        <v>420</v>
      </c>
      <c r="AT128" s="200" t="s">
        <v>149</v>
      </c>
      <c r="AU128" s="200" t="s">
        <v>154</v>
      </c>
      <c r="AY128" s="14" t="s">
        <v>147</v>
      </c>
      <c r="BE128" s="201">
        <f t="shared" ref="BE128:BE158" si="4">IF(N128="základná",J128,0)</f>
        <v>0</v>
      </c>
      <c r="BF128" s="201">
        <f t="shared" ref="BF128:BF158" si="5">IF(N128="znížená",J128,0)</f>
        <v>40.700000000000003</v>
      </c>
      <c r="BG128" s="201">
        <f t="shared" ref="BG128:BG158" si="6">IF(N128="zákl. prenesená",J128,0)</f>
        <v>0</v>
      </c>
      <c r="BH128" s="201">
        <f t="shared" ref="BH128:BH158" si="7">IF(N128="zníž. prenesená",J128,0)</f>
        <v>0</v>
      </c>
      <c r="BI128" s="201">
        <f t="shared" ref="BI128:BI158" si="8">IF(N128="nulová",J128,0)</f>
        <v>0</v>
      </c>
      <c r="BJ128" s="14" t="s">
        <v>154</v>
      </c>
      <c r="BK128" s="201">
        <f t="shared" ref="BK128:BK158" si="9">ROUND(I128*H128,2)</f>
        <v>40.700000000000003</v>
      </c>
      <c r="BL128" s="14" t="s">
        <v>420</v>
      </c>
      <c r="BM128" s="200" t="s">
        <v>153</v>
      </c>
    </row>
    <row r="129" spans="1:65" s="2" customFormat="1" ht="16.5" customHeight="1">
      <c r="A129" s="28"/>
      <c r="B129" s="29"/>
      <c r="C129" s="206" t="s">
        <v>158</v>
      </c>
      <c r="D129" s="206" t="s">
        <v>222</v>
      </c>
      <c r="E129" s="207" t="s">
        <v>654</v>
      </c>
      <c r="F129" s="208" t="s">
        <v>655</v>
      </c>
      <c r="G129" s="209" t="s">
        <v>279</v>
      </c>
      <c r="H129" s="210">
        <v>10</v>
      </c>
      <c r="I129" s="211">
        <v>29.94</v>
      </c>
      <c r="J129" s="211">
        <f t="shared" si="0"/>
        <v>299.39999999999998</v>
      </c>
      <c r="K129" s="212"/>
      <c r="L129" s="213"/>
      <c r="M129" s="214" t="s">
        <v>1</v>
      </c>
      <c r="N129" s="215" t="s">
        <v>42</v>
      </c>
      <c r="O129" s="198">
        <v>0</v>
      </c>
      <c r="P129" s="198">
        <f t="shared" si="1"/>
        <v>0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0" t="s">
        <v>579</v>
      </c>
      <c r="AT129" s="200" t="s">
        <v>222</v>
      </c>
      <c r="AU129" s="200" t="s">
        <v>154</v>
      </c>
      <c r="AY129" s="14" t="s">
        <v>147</v>
      </c>
      <c r="BE129" s="201">
        <f t="shared" si="4"/>
        <v>0</v>
      </c>
      <c r="BF129" s="201">
        <f t="shared" si="5"/>
        <v>299.39999999999998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4" t="s">
        <v>154</v>
      </c>
      <c r="BK129" s="201">
        <f t="shared" si="9"/>
        <v>299.39999999999998</v>
      </c>
      <c r="BL129" s="14" t="s">
        <v>420</v>
      </c>
      <c r="BM129" s="200" t="s">
        <v>162</v>
      </c>
    </row>
    <row r="130" spans="1:65" s="2" customFormat="1" ht="16.5" customHeight="1">
      <c r="A130" s="28"/>
      <c r="B130" s="29"/>
      <c r="C130" s="206" t="s">
        <v>153</v>
      </c>
      <c r="D130" s="206" t="s">
        <v>222</v>
      </c>
      <c r="E130" s="207" t="s">
        <v>656</v>
      </c>
      <c r="F130" s="208" t="s">
        <v>657</v>
      </c>
      <c r="G130" s="209" t="s">
        <v>244</v>
      </c>
      <c r="H130" s="210">
        <v>20</v>
      </c>
      <c r="I130" s="211">
        <v>37.869999999999997</v>
      </c>
      <c r="J130" s="211">
        <f t="shared" si="0"/>
        <v>757.4</v>
      </c>
      <c r="K130" s="212"/>
      <c r="L130" s="213"/>
      <c r="M130" s="214" t="s">
        <v>1</v>
      </c>
      <c r="N130" s="215" t="s">
        <v>42</v>
      </c>
      <c r="O130" s="198">
        <v>0</v>
      </c>
      <c r="P130" s="198">
        <f t="shared" si="1"/>
        <v>0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200" t="s">
        <v>579</v>
      </c>
      <c r="AT130" s="200" t="s">
        <v>222</v>
      </c>
      <c r="AU130" s="200" t="s">
        <v>154</v>
      </c>
      <c r="AY130" s="14" t="s">
        <v>147</v>
      </c>
      <c r="BE130" s="201">
        <f t="shared" si="4"/>
        <v>0</v>
      </c>
      <c r="BF130" s="201">
        <f t="shared" si="5"/>
        <v>757.4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4" t="s">
        <v>154</v>
      </c>
      <c r="BK130" s="201">
        <f t="shared" si="9"/>
        <v>757.4</v>
      </c>
      <c r="BL130" s="14" t="s">
        <v>420</v>
      </c>
      <c r="BM130" s="200" t="s">
        <v>165</v>
      </c>
    </row>
    <row r="131" spans="1:65" s="2" customFormat="1" ht="16.5" customHeight="1">
      <c r="A131" s="28"/>
      <c r="B131" s="29"/>
      <c r="C131" s="206" t="s">
        <v>166</v>
      </c>
      <c r="D131" s="206" t="s">
        <v>222</v>
      </c>
      <c r="E131" s="207" t="s">
        <v>658</v>
      </c>
      <c r="F131" s="208" t="s">
        <v>659</v>
      </c>
      <c r="G131" s="209" t="s">
        <v>244</v>
      </c>
      <c r="H131" s="210">
        <v>20</v>
      </c>
      <c r="I131" s="211">
        <v>1.5</v>
      </c>
      <c r="J131" s="211">
        <f t="shared" si="0"/>
        <v>30</v>
      </c>
      <c r="K131" s="212"/>
      <c r="L131" s="213"/>
      <c r="M131" s="214" t="s">
        <v>1</v>
      </c>
      <c r="N131" s="215" t="s">
        <v>42</v>
      </c>
      <c r="O131" s="198">
        <v>0</v>
      </c>
      <c r="P131" s="198">
        <f t="shared" si="1"/>
        <v>0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0" t="s">
        <v>579</v>
      </c>
      <c r="AT131" s="200" t="s">
        <v>222</v>
      </c>
      <c r="AU131" s="200" t="s">
        <v>154</v>
      </c>
      <c r="AY131" s="14" t="s">
        <v>147</v>
      </c>
      <c r="BE131" s="201">
        <f t="shared" si="4"/>
        <v>0</v>
      </c>
      <c r="BF131" s="201">
        <f t="shared" si="5"/>
        <v>30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4" t="s">
        <v>154</v>
      </c>
      <c r="BK131" s="201">
        <f t="shared" si="9"/>
        <v>30</v>
      </c>
      <c r="BL131" s="14" t="s">
        <v>420</v>
      </c>
      <c r="BM131" s="200" t="s">
        <v>110</v>
      </c>
    </row>
    <row r="132" spans="1:65" s="2" customFormat="1" ht="16.5" customHeight="1">
      <c r="A132" s="28"/>
      <c r="B132" s="29"/>
      <c r="C132" s="189" t="s">
        <v>162</v>
      </c>
      <c r="D132" s="189" t="s">
        <v>149</v>
      </c>
      <c r="E132" s="190" t="s">
        <v>660</v>
      </c>
      <c r="F132" s="191" t="s">
        <v>661</v>
      </c>
      <c r="G132" s="192" t="s">
        <v>244</v>
      </c>
      <c r="H132" s="193">
        <v>35</v>
      </c>
      <c r="I132" s="194">
        <v>5.81</v>
      </c>
      <c r="J132" s="194">
        <f t="shared" si="0"/>
        <v>203.35</v>
      </c>
      <c r="K132" s="195"/>
      <c r="L132" s="33"/>
      <c r="M132" s="196" t="s">
        <v>1</v>
      </c>
      <c r="N132" s="197" t="s">
        <v>42</v>
      </c>
      <c r="O132" s="198">
        <v>0</v>
      </c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00" t="s">
        <v>420</v>
      </c>
      <c r="AT132" s="200" t="s">
        <v>149</v>
      </c>
      <c r="AU132" s="200" t="s">
        <v>154</v>
      </c>
      <c r="AY132" s="14" t="s">
        <v>147</v>
      </c>
      <c r="BE132" s="201">
        <f t="shared" si="4"/>
        <v>0</v>
      </c>
      <c r="BF132" s="201">
        <f t="shared" si="5"/>
        <v>203.35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4" t="s">
        <v>154</v>
      </c>
      <c r="BK132" s="201">
        <f t="shared" si="9"/>
        <v>203.35</v>
      </c>
      <c r="BL132" s="14" t="s">
        <v>420</v>
      </c>
      <c r="BM132" s="200" t="s">
        <v>171</v>
      </c>
    </row>
    <row r="133" spans="1:65" s="2" customFormat="1" ht="16.5" customHeight="1">
      <c r="A133" s="28"/>
      <c r="B133" s="29"/>
      <c r="C133" s="206" t="s">
        <v>172</v>
      </c>
      <c r="D133" s="206" t="s">
        <v>222</v>
      </c>
      <c r="E133" s="207" t="s">
        <v>662</v>
      </c>
      <c r="F133" s="208" t="s">
        <v>663</v>
      </c>
      <c r="G133" s="209" t="s">
        <v>244</v>
      </c>
      <c r="H133" s="210">
        <v>35</v>
      </c>
      <c r="I133" s="211">
        <v>5.4</v>
      </c>
      <c r="J133" s="211">
        <f t="shared" si="0"/>
        <v>189</v>
      </c>
      <c r="K133" s="212"/>
      <c r="L133" s="213"/>
      <c r="M133" s="214" t="s">
        <v>1</v>
      </c>
      <c r="N133" s="215" t="s">
        <v>42</v>
      </c>
      <c r="O133" s="198">
        <v>0</v>
      </c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0" t="s">
        <v>579</v>
      </c>
      <c r="AT133" s="200" t="s">
        <v>222</v>
      </c>
      <c r="AU133" s="200" t="s">
        <v>154</v>
      </c>
      <c r="AY133" s="14" t="s">
        <v>147</v>
      </c>
      <c r="BE133" s="201">
        <f t="shared" si="4"/>
        <v>0</v>
      </c>
      <c r="BF133" s="201">
        <f t="shared" si="5"/>
        <v>189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4" t="s">
        <v>154</v>
      </c>
      <c r="BK133" s="201">
        <f t="shared" si="9"/>
        <v>189</v>
      </c>
      <c r="BL133" s="14" t="s">
        <v>420</v>
      </c>
      <c r="BM133" s="200" t="s">
        <v>116</v>
      </c>
    </row>
    <row r="134" spans="1:65" s="2" customFormat="1" ht="24.2" customHeight="1">
      <c r="A134" s="28"/>
      <c r="B134" s="29"/>
      <c r="C134" s="189" t="s">
        <v>165</v>
      </c>
      <c r="D134" s="189" t="s">
        <v>149</v>
      </c>
      <c r="E134" s="190" t="s">
        <v>664</v>
      </c>
      <c r="F134" s="191" t="s">
        <v>665</v>
      </c>
      <c r="G134" s="192" t="s">
        <v>244</v>
      </c>
      <c r="H134" s="193">
        <v>20</v>
      </c>
      <c r="I134" s="194">
        <v>2.69</v>
      </c>
      <c r="J134" s="194">
        <f t="shared" si="0"/>
        <v>53.8</v>
      </c>
      <c r="K134" s="195"/>
      <c r="L134" s="33"/>
      <c r="M134" s="196" t="s">
        <v>1</v>
      </c>
      <c r="N134" s="197" t="s">
        <v>42</v>
      </c>
      <c r="O134" s="198">
        <v>0</v>
      </c>
      <c r="P134" s="198">
        <f t="shared" si="1"/>
        <v>0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00" t="s">
        <v>420</v>
      </c>
      <c r="AT134" s="200" t="s">
        <v>149</v>
      </c>
      <c r="AU134" s="200" t="s">
        <v>154</v>
      </c>
      <c r="AY134" s="14" t="s">
        <v>147</v>
      </c>
      <c r="BE134" s="201">
        <f t="shared" si="4"/>
        <v>0</v>
      </c>
      <c r="BF134" s="201">
        <f t="shared" si="5"/>
        <v>53.8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4" t="s">
        <v>154</v>
      </c>
      <c r="BK134" s="201">
        <f t="shared" si="9"/>
        <v>53.8</v>
      </c>
      <c r="BL134" s="14" t="s">
        <v>420</v>
      </c>
      <c r="BM134" s="200" t="s">
        <v>177</v>
      </c>
    </row>
    <row r="135" spans="1:65" s="2" customFormat="1" ht="16.5" customHeight="1">
      <c r="A135" s="28"/>
      <c r="B135" s="29"/>
      <c r="C135" s="206" t="s">
        <v>178</v>
      </c>
      <c r="D135" s="206" t="s">
        <v>222</v>
      </c>
      <c r="E135" s="207" t="s">
        <v>666</v>
      </c>
      <c r="F135" s="208" t="s">
        <v>667</v>
      </c>
      <c r="G135" s="209" t="s">
        <v>244</v>
      </c>
      <c r="H135" s="210">
        <v>20</v>
      </c>
      <c r="I135" s="211">
        <v>0.72</v>
      </c>
      <c r="J135" s="211">
        <f t="shared" si="0"/>
        <v>14.4</v>
      </c>
      <c r="K135" s="212"/>
      <c r="L135" s="213"/>
      <c r="M135" s="214" t="s">
        <v>1</v>
      </c>
      <c r="N135" s="215" t="s">
        <v>42</v>
      </c>
      <c r="O135" s="198">
        <v>0</v>
      </c>
      <c r="P135" s="198">
        <f t="shared" si="1"/>
        <v>0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0" t="s">
        <v>579</v>
      </c>
      <c r="AT135" s="200" t="s">
        <v>222</v>
      </c>
      <c r="AU135" s="200" t="s">
        <v>154</v>
      </c>
      <c r="AY135" s="14" t="s">
        <v>147</v>
      </c>
      <c r="BE135" s="201">
        <f t="shared" si="4"/>
        <v>0</v>
      </c>
      <c r="BF135" s="201">
        <f t="shared" si="5"/>
        <v>14.4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4" t="s">
        <v>154</v>
      </c>
      <c r="BK135" s="201">
        <f t="shared" si="9"/>
        <v>14.4</v>
      </c>
      <c r="BL135" s="14" t="s">
        <v>420</v>
      </c>
      <c r="BM135" s="200" t="s">
        <v>181</v>
      </c>
    </row>
    <row r="136" spans="1:65" s="2" customFormat="1" ht="24.2" customHeight="1">
      <c r="A136" s="28"/>
      <c r="B136" s="29"/>
      <c r="C136" s="189" t="s">
        <v>110</v>
      </c>
      <c r="D136" s="189" t="s">
        <v>149</v>
      </c>
      <c r="E136" s="190" t="s">
        <v>668</v>
      </c>
      <c r="F136" s="191" t="s">
        <v>669</v>
      </c>
      <c r="G136" s="192" t="s">
        <v>244</v>
      </c>
      <c r="H136" s="193">
        <v>4</v>
      </c>
      <c r="I136" s="194">
        <v>3.64</v>
      </c>
      <c r="J136" s="194">
        <f t="shared" si="0"/>
        <v>14.56</v>
      </c>
      <c r="K136" s="195"/>
      <c r="L136" s="33"/>
      <c r="M136" s="196" t="s">
        <v>1</v>
      </c>
      <c r="N136" s="197" t="s">
        <v>42</v>
      </c>
      <c r="O136" s="198">
        <v>0</v>
      </c>
      <c r="P136" s="198">
        <f t="shared" si="1"/>
        <v>0</v>
      </c>
      <c r="Q136" s="198">
        <v>0</v>
      </c>
      <c r="R136" s="198">
        <f t="shared" si="2"/>
        <v>0</v>
      </c>
      <c r="S136" s="198">
        <v>0</v>
      </c>
      <c r="T136" s="19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00" t="s">
        <v>420</v>
      </c>
      <c r="AT136" s="200" t="s">
        <v>149</v>
      </c>
      <c r="AU136" s="200" t="s">
        <v>154</v>
      </c>
      <c r="AY136" s="14" t="s">
        <v>147</v>
      </c>
      <c r="BE136" s="201">
        <f t="shared" si="4"/>
        <v>0</v>
      </c>
      <c r="BF136" s="201">
        <f t="shared" si="5"/>
        <v>14.56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4" t="s">
        <v>154</v>
      </c>
      <c r="BK136" s="201">
        <f t="shared" si="9"/>
        <v>14.56</v>
      </c>
      <c r="BL136" s="14" t="s">
        <v>420</v>
      </c>
      <c r="BM136" s="200" t="s">
        <v>7</v>
      </c>
    </row>
    <row r="137" spans="1:65" s="2" customFormat="1" ht="16.5" customHeight="1">
      <c r="A137" s="28"/>
      <c r="B137" s="29"/>
      <c r="C137" s="206" t="s">
        <v>113</v>
      </c>
      <c r="D137" s="206" t="s">
        <v>222</v>
      </c>
      <c r="E137" s="207" t="s">
        <v>670</v>
      </c>
      <c r="F137" s="208" t="s">
        <v>671</v>
      </c>
      <c r="G137" s="209" t="s">
        <v>244</v>
      </c>
      <c r="H137" s="210">
        <v>4</v>
      </c>
      <c r="I137" s="211">
        <v>0.84</v>
      </c>
      <c r="J137" s="211">
        <f t="shared" si="0"/>
        <v>3.36</v>
      </c>
      <c r="K137" s="212"/>
      <c r="L137" s="213"/>
      <c r="M137" s="214" t="s">
        <v>1</v>
      </c>
      <c r="N137" s="215" t="s">
        <v>42</v>
      </c>
      <c r="O137" s="198">
        <v>0</v>
      </c>
      <c r="P137" s="198">
        <f t="shared" si="1"/>
        <v>0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0" t="s">
        <v>579</v>
      </c>
      <c r="AT137" s="200" t="s">
        <v>222</v>
      </c>
      <c r="AU137" s="200" t="s">
        <v>154</v>
      </c>
      <c r="AY137" s="14" t="s">
        <v>147</v>
      </c>
      <c r="BE137" s="201">
        <f t="shared" si="4"/>
        <v>0</v>
      </c>
      <c r="BF137" s="201">
        <f t="shared" si="5"/>
        <v>3.36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4" t="s">
        <v>154</v>
      </c>
      <c r="BK137" s="201">
        <f t="shared" si="9"/>
        <v>3.36</v>
      </c>
      <c r="BL137" s="14" t="s">
        <v>420</v>
      </c>
      <c r="BM137" s="200" t="s">
        <v>186</v>
      </c>
    </row>
    <row r="138" spans="1:65" s="2" customFormat="1" ht="24.2" customHeight="1">
      <c r="A138" s="28"/>
      <c r="B138" s="29"/>
      <c r="C138" s="189" t="s">
        <v>171</v>
      </c>
      <c r="D138" s="189" t="s">
        <v>149</v>
      </c>
      <c r="E138" s="190" t="s">
        <v>672</v>
      </c>
      <c r="F138" s="191" t="s">
        <v>673</v>
      </c>
      <c r="G138" s="192" t="s">
        <v>244</v>
      </c>
      <c r="H138" s="193">
        <v>4</v>
      </c>
      <c r="I138" s="194">
        <v>10.119999999999999</v>
      </c>
      <c r="J138" s="194">
        <f t="shared" si="0"/>
        <v>40.479999999999997</v>
      </c>
      <c r="K138" s="195"/>
      <c r="L138" s="33"/>
      <c r="M138" s="196" t="s">
        <v>1</v>
      </c>
      <c r="N138" s="197" t="s">
        <v>42</v>
      </c>
      <c r="O138" s="198">
        <v>0</v>
      </c>
      <c r="P138" s="198">
        <f t="shared" si="1"/>
        <v>0</v>
      </c>
      <c r="Q138" s="198">
        <v>0</v>
      </c>
      <c r="R138" s="198">
        <f t="shared" si="2"/>
        <v>0</v>
      </c>
      <c r="S138" s="198">
        <v>0</v>
      </c>
      <c r="T138" s="19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00" t="s">
        <v>420</v>
      </c>
      <c r="AT138" s="200" t="s">
        <v>149</v>
      </c>
      <c r="AU138" s="200" t="s">
        <v>154</v>
      </c>
      <c r="AY138" s="14" t="s">
        <v>147</v>
      </c>
      <c r="BE138" s="201">
        <f t="shared" si="4"/>
        <v>0</v>
      </c>
      <c r="BF138" s="201">
        <f t="shared" si="5"/>
        <v>40.479999999999997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4" t="s">
        <v>154</v>
      </c>
      <c r="BK138" s="201">
        <f t="shared" si="9"/>
        <v>40.479999999999997</v>
      </c>
      <c r="BL138" s="14" t="s">
        <v>420</v>
      </c>
      <c r="BM138" s="200" t="s">
        <v>190</v>
      </c>
    </row>
    <row r="139" spans="1:65" s="2" customFormat="1" ht="21.75" customHeight="1">
      <c r="A139" s="28"/>
      <c r="B139" s="29"/>
      <c r="C139" s="189" t="s">
        <v>192</v>
      </c>
      <c r="D139" s="189" t="s">
        <v>149</v>
      </c>
      <c r="E139" s="190" t="s">
        <v>674</v>
      </c>
      <c r="F139" s="191" t="s">
        <v>675</v>
      </c>
      <c r="G139" s="192" t="s">
        <v>244</v>
      </c>
      <c r="H139" s="193">
        <v>4</v>
      </c>
      <c r="I139" s="194">
        <v>2.39</v>
      </c>
      <c r="J139" s="194">
        <f t="shared" si="0"/>
        <v>9.56</v>
      </c>
      <c r="K139" s="195"/>
      <c r="L139" s="33"/>
      <c r="M139" s="196" t="s">
        <v>1</v>
      </c>
      <c r="N139" s="197" t="s">
        <v>42</v>
      </c>
      <c r="O139" s="198">
        <v>0</v>
      </c>
      <c r="P139" s="198">
        <f t="shared" si="1"/>
        <v>0</v>
      </c>
      <c r="Q139" s="198">
        <v>0</v>
      </c>
      <c r="R139" s="198">
        <f t="shared" si="2"/>
        <v>0</v>
      </c>
      <c r="S139" s="198">
        <v>0</v>
      </c>
      <c r="T139" s="19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0" t="s">
        <v>420</v>
      </c>
      <c r="AT139" s="200" t="s">
        <v>149</v>
      </c>
      <c r="AU139" s="200" t="s">
        <v>154</v>
      </c>
      <c r="AY139" s="14" t="s">
        <v>147</v>
      </c>
      <c r="BE139" s="201">
        <f t="shared" si="4"/>
        <v>0</v>
      </c>
      <c r="BF139" s="201">
        <f t="shared" si="5"/>
        <v>9.56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4" t="s">
        <v>154</v>
      </c>
      <c r="BK139" s="201">
        <f t="shared" si="9"/>
        <v>9.56</v>
      </c>
      <c r="BL139" s="14" t="s">
        <v>420</v>
      </c>
      <c r="BM139" s="200" t="s">
        <v>196</v>
      </c>
    </row>
    <row r="140" spans="1:65" s="2" customFormat="1" ht="16.5" customHeight="1">
      <c r="A140" s="28"/>
      <c r="B140" s="29"/>
      <c r="C140" s="206" t="s">
        <v>116</v>
      </c>
      <c r="D140" s="206" t="s">
        <v>222</v>
      </c>
      <c r="E140" s="207" t="s">
        <v>676</v>
      </c>
      <c r="F140" s="208" t="s">
        <v>677</v>
      </c>
      <c r="G140" s="209" t="s">
        <v>244</v>
      </c>
      <c r="H140" s="210">
        <v>4</v>
      </c>
      <c r="I140" s="211">
        <v>3.72</v>
      </c>
      <c r="J140" s="211">
        <f t="shared" si="0"/>
        <v>14.88</v>
      </c>
      <c r="K140" s="212"/>
      <c r="L140" s="213"/>
      <c r="M140" s="214" t="s">
        <v>1</v>
      </c>
      <c r="N140" s="215" t="s">
        <v>42</v>
      </c>
      <c r="O140" s="198">
        <v>0</v>
      </c>
      <c r="P140" s="198">
        <f t="shared" si="1"/>
        <v>0</v>
      </c>
      <c r="Q140" s="198">
        <v>0</v>
      </c>
      <c r="R140" s="198">
        <f t="shared" si="2"/>
        <v>0</v>
      </c>
      <c r="S140" s="198">
        <v>0</v>
      </c>
      <c r="T140" s="19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00" t="s">
        <v>579</v>
      </c>
      <c r="AT140" s="200" t="s">
        <v>222</v>
      </c>
      <c r="AU140" s="200" t="s">
        <v>154</v>
      </c>
      <c r="AY140" s="14" t="s">
        <v>147</v>
      </c>
      <c r="BE140" s="201">
        <f t="shared" si="4"/>
        <v>0</v>
      </c>
      <c r="BF140" s="201">
        <f t="shared" si="5"/>
        <v>14.88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4" t="s">
        <v>154</v>
      </c>
      <c r="BK140" s="201">
        <f t="shared" si="9"/>
        <v>14.88</v>
      </c>
      <c r="BL140" s="14" t="s">
        <v>420</v>
      </c>
      <c r="BM140" s="200" t="s">
        <v>201</v>
      </c>
    </row>
    <row r="141" spans="1:65" s="2" customFormat="1" ht="16.5" customHeight="1">
      <c r="A141" s="28"/>
      <c r="B141" s="29"/>
      <c r="C141" s="189" t="s">
        <v>203</v>
      </c>
      <c r="D141" s="189" t="s">
        <v>149</v>
      </c>
      <c r="E141" s="190" t="s">
        <v>678</v>
      </c>
      <c r="F141" s="191" t="s">
        <v>679</v>
      </c>
      <c r="G141" s="192" t="s">
        <v>244</v>
      </c>
      <c r="H141" s="193">
        <v>4</v>
      </c>
      <c r="I141" s="194">
        <v>36.83</v>
      </c>
      <c r="J141" s="194">
        <f t="shared" si="0"/>
        <v>147.32</v>
      </c>
      <c r="K141" s="195"/>
      <c r="L141" s="33"/>
      <c r="M141" s="196" t="s">
        <v>1</v>
      </c>
      <c r="N141" s="197" t="s">
        <v>42</v>
      </c>
      <c r="O141" s="198">
        <v>0</v>
      </c>
      <c r="P141" s="198">
        <f t="shared" si="1"/>
        <v>0</v>
      </c>
      <c r="Q141" s="198">
        <v>0</v>
      </c>
      <c r="R141" s="198">
        <f t="shared" si="2"/>
        <v>0</v>
      </c>
      <c r="S141" s="198">
        <v>0</v>
      </c>
      <c r="T141" s="19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0" t="s">
        <v>420</v>
      </c>
      <c r="AT141" s="200" t="s">
        <v>149</v>
      </c>
      <c r="AU141" s="200" t="s">
        <v>154</v>
      </c>
      <c r="AY141" s="14" t="s">
        <v>147</v>
      </c>
      <c r="BE141" s="201">
        <f t="shared" si="4"/>
        <v>0</v>
      </c>
      <c r="BF141" s="201">
        <f t="shared" si="5"/>
        <v>147.32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14" t="s">
        <v>154</v>
      </c>
      <c r="BK141" s="201">
        <f t="shared" si="9"/>
        <v>147.32</v>
      </c>
      <c r="BL141" s="14" t="s">
        <v>420</v>
      </c>
      <c r="BM141" s="200" t="s">
        <v>207</v>
      </c>
    </row>
    <row r="142" spans="1:65" s="2" customFormat="1" ht="21.75" customHeight="1">
      <c r="A142" s="28"/>
      <c r="B142" s="29"/>
      <c r="C142" s="206" t="s">
        <v>177</v>
      </c>
      <c r="D142" s="206" t="s">
        <v>222</v>
      </c>
      <c r="E142" s="207" t="s">
        <v>680</v>
      </c>
      <c r="F142" s="208" t="s">
        <v>681</v>
      </c>
      <c r="G142" s="209" t="s">
        <v>244</v>
      </c>
      <c r="H142" s="210">
        <v>3</v>
      </c>
      <c r="I142" s="211">
        <v>2076</v>
      </c>
      <c r="J142" s="211">
        <f t="shared" si="0"/>
        <v>6228</v>
      </c>
      <c r="K142" s="212"/>
      <c r="L142" s="213"/>
      <c r="M142" s="214" t="s">
        <v>1</v>
      </c>
      <c r="N142" s="215" t="s">
        <v>42</v>
      </c>
      <c r="O142" s="198">
        <v>0</v>
      </c>
      <c r="P142" s="198">
        <f t="shared" si="1"/>
        <v>0</v>
      </c>
      <c r="Q142" s="198">
        <v>0</v>
      </c>
      <c r="R142" s="198">
        <f t="shared" si="2"/>
        <v>0</v>
      </c>
      <c r="S142" s="198">
        <v>0</v>
      </c>
      <c r="T142" s="19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00" t="s">
        <v>579</v>
      </c>
      <c r="AT142" s="200" t="s">
        <v>222</v>
      </c>
      <c r="AU142" s="200" t="s">
        <v>154</v>
      </c>
      <c r="AY142" s="14" t="s">
        <v>147</v>
      </c>
      <c r="BE142" s="201">
        <f t="shared" si="4"/>
        <v>0</v>
      </c>
      <c r="BF142" s="201">
        <f t="shared" si="5"/>
        <v>6228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14" t="s">
        <v>154</v>
      </c>
      <c r="BK142" s="201">
        <f t="shared" si="9"/>
        <v>6228</v>
      </c>
      <c r="BL142" s="14" t="s">
        <v>420</v>
      </c>
      <c r="BM142" s="200" t="s">
        <v>245</v>
      </c>
    </row>
    <row r="143" spans="1:65" s="2" customFormat="1" ht="16.5" customHeight="1">
      <c r="A143" s="28"/>
      <c r="B143" s="29"/>
      <c r="C143" s="206" t="s">
        <v>246</v>
      </c>
      <c r="D143" s="206" t="s">
        <v>222</v>
      </c>
      <c r="E143" s="207" t="s">
        <v>682</v>
      </c>
      <c r="F143" s="208" t="s">
        <v>683</v>
      </c>
      <c r="G143" s="209" t="s">
        <v>244</v>
      </c>
      <c r="H143" s="210">
        <v>1</v>
      </c>
      <c r="I143" s="211">
        <v>1672.8</v>
      </c>
      <c r="J143" s="211">
        <f t="shared" si="0"/>
        <v>1672.8</v>
      </c>
      <c r="K143" s="212"/>
      <c r="L143" s="213"/>
      <c r="M143" s="214" t="s">
        <v>1</v>
      </c>
      <c r="N143" s="215" t="s">
        <v>42</v>
      </c>
      <c r="O143" s="198">
        <v>0</v>
      </c>
      <c r="P143" s="198">
        <f t="shared" si="1"/>
        <v>0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0" t="s">
        <v>579</v>
      </c>
      <c r="AT143" s="200" t="s">
        <v>222</v>
      </c>
      <c r="AU143" s="200" t="s">
        <v>154</v>
      </c>
      <c r="AY143" s="14" t="s">
        <v>147</v>
      </c>
      <c r="BE143" s="201">
        <f t="shared" si="4"/>
        <v>0</v>
      </c>
      <c r="BF143" s="201">
        <f t="shared" si="5"/>
        <v>1672.8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14" t="s">
        <v>154</v>
      </c>
      <c r="BK143" s="201">
        <f t="shared" si="9"/>
        <v>1672.8</v>
      </c>
      <c r="BL143" s="14" t="s">
        <v>420</v>
      </c>
      <c r="BM143" s="200" t="s">
        <v>249</v>
      </c>
    </row>
    <row r="144" spans="1:65" s="2" customFormat="1" ht="33" customHeight="1">
      <c r="A144" s="28"/>
      <c r="B144" s="29"/>
      <c r="C144" s="189" t="s">
        <v>181</v>
      </c>
      <c r="D144" s="189" t="s">
        <v>149</v>
      </c>
      <c r="E144" s="190" t="s">
        <v>684</v>
      </c>
      <c r="F144" s="191" t="s">
        <v>685</v>
      </c>
      <c r="G144" s="192" t="s">
        <v>244</v>
      </c>
      <c r="H144" s="193">
        <v>1</v>
      </c>
      <c r="I144" s="194">
        <v>17.329999999999998</v>
      </c>
      <c r="J144" s="194">
        <f t="shared" si="0"/>
        <v>17.329999999999998</v>
      </c>
      <c r="K144" s="195"/>
      <c r="L144" s="33"/>
      <c r="M144" s="196" t="s">
        <v>1</v>
      </c>
      <c r="N144" s="197" t="s">
        <v>42</v>
      </c>
      <c r="O144" s="198">
        <v>0</v>
      </c>
      <c r="P144" s="198">
        <f t="shared" si="1"/>
        <v>0</v>
      </c>
      <c r="Q144" s="198">
        <v>0</v>
      </c>
      <c r="R144" s="198">
        <f t="shared" si="2"/>
        <v>0</v>
      </c>
      <c r="S144" s="198">
        <v>0</v>
      </c>
      <c r="T144" s="19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00" t="s">
        <v>420</v>
      </c>
      <c r="AT144" s="200" t="s">
        <v>149</v>
      </c>
      <c r="AU144" s="200" t="s">
        <v>154</v>
      </c>
      <c r="AY144" s="14" t="s">
        <v>147</v>
      </c>
      <c r="BE144" s="201">
        <f t="shared" si="4"/>
        <v>0</v>
      </c>
      <c r="BF144" s="201">
        <f t="shared" si="5"/>
        <v>17.329999999999998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14" t="s">
        <v>154</v>
      </c>
      <c r="BK144" s="201">
        <f t="shared" si="9"/>
        <v>17.329999999999998</v>
      </c>
      <c r="BL144" s="14" t="s">
        <v>420</v>
      </c>
      <c r="BM144" s="200" t="s">
        <v>252</v>
      </c>
    </row>
    <row r="145" spans="1:65" s="2" customFormat="1" ht="16.5" customHeight="1">
      <c r="A145" s="28"/>
      <c r="B145" s="29"/>
      <c r="C145" s="206" t="s">
        <v>253</v>
      </c>
      <c r="D145" s="206" t="s">
        <v>222</v>
      </c>
      <c r="E145" s="207" t="s">
        <v>686</v>
      </c>
      <c r="F145" s="208" t="s">
        <v>687</v>
      </c>
      <c r="G145" s="209" t="s">
        <v>244</v>
      </c>
      <c r="H145" s="210">
        <v>1</v>
      </c>
      <c r="I145" s="211">
        <v>84</v>
      </c>
      <c r="J145" s="211">
        <f t="shared" si="0"/>
        <v>84</v>
      </c>
      <c r="K145" s="212"/>
      <c r="L145" s="213"/>
      <c r="M145" s="214" t="s">
        <v>1</v>
      </c>
      <c r="N145" s="215" t="s">
        <v>42</v>
      </c>
      <c r="O145" s="198">
        <v>0</v>
      </c>
      <c r="P145" s="198">
        <f t="shared" si="1"/>
        <v>0</v>
      </c>
      <c r="Q145" s="198">
        <v>0</v>
      </c>
      <c r="R145" s="198">
        <f t="shared" si="2"/>
        <v>0</v>
      </c>
      <c r="S145" s="198">
        <v>0</v>
      </c>
      <c r="T145" s="19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00" t="s">
        <v>579</v>
      </c>
      <c r="AT145" s="200" t="s">
        <v>222</v>
      </c>
      <c r="AU145" s="200" t="s">
        <v>154</v>
      </c>
      <c r="AY145" s="14" t="s">
        <v>147</v>
      </c>
      <c r="BE145" s="201">
        <f t="shared" si="4"/>
        <v>0</v>
      </c>
      <c r="BF145" s="201">
        <f t="shared" si="5"/>
        <v>84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14" t="s">
        <v>154</v>
      </c>
      <c r="BK145" s="201">
        <f t="shared" si="9"/>
        <v>84</v>
      </c>
      <c r="BL145" s="14" t="s">
        <v>420</v>
      </c>
      <c r="BM145" s="200" t="s">
        <v>256</v>
      </c>
    </row>
    <row r="146" spans="1:65" s="2" customFormat="1" ht="24.2" customHeight="1">
      <c r="A146" s="28"/>
      <c r="B146" s="29"/>
      <c r="C146" s="189" t="s">
        <v>7</v>
      </c>
      <c r="D146" s="189" t="s">
        <v>149</v>
      </c>
      <c r="E146" s="190" t="s">
        <v>688</v>
      </c>
      <c r="F146" s="191" t="s">
        <v>689</v>
      </c>
      <c r="G146" s="192" t="s">
        <v>244</v>
      </c>
      <c r="H146" s="193">
        <v>10</v>
      </c>
      <c r="I146" s="194">
        <v>17.54</v>
      </c>
      <c r="J146" s="194">
        <f t="shared" si="0"/>
        <v>175.4</v>
      </c>
      <c r="K146" s="195"/>
      <c r="L146" s="33"/>
      <c r="M146" s="196" t="s">
        <v>1</v>
      </c>
      <c r="N146" s="197" t="s">
        <v>42</v>
      </c>
      <c r="O146" s="198">
        <v>0</v>
      </c>
      <c r="P146" s="198">
        <f t="shared" si="1"/>
        <v>0</v>
      </c>
      <c r="Q146" s="198">
        <v>0</v>
      </c>
      <c r="R146" s="198">
        <f t="shared" si="2"/>
        <v>0</v>
      </c>
      <c r="S146" s="198">
        <v>0</v>
      </c>
      <c r="T146" s="19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00" t="s">
        <v>420</v>
      </c>
      <c r="AT146" s="200" t="s">
        <v>149</v>
      </c>
      <c r="AU146" s="200" t="s">
        <v>154</v>
      </c>
      <c r="AY146" s="14" t="s">
        <v>147</v>
      </c>
      <c r="BE146" s="201">
        <f t="shared" si="4"/>
        <v>0</v>
      </c>
      <c r="BF146" s="201">
        <f t="shared" si="5"/>
        <v>175.4</v>
      </c>
      <c r="BG146" s="201">
        <f t="shared" si="6"/>
        <v>0</v>
      </c>
      <c r="BH146" s="201">
        <f t="shared" si="7"/>
        <v>0</v>
      </c>
      <c r="BI146" s="201">
        <f t="shared" si="8"/>
        <v>0</v>
      </c>
      <c r="BJ146" s="14" t="s">
        <v>154</v>
      </c>
      <c r="BK146" s="201">
        <f t="shared" si="9"/>
        <v>175.4</v>
      </c>
      <c r="BL146" s="14" t="s">
        <v>420</v>
      </c>
      <c r="BM146" s="200" t="s">
        <v>258</v>
      </c>
    </row>
    <row r="147" spans="1:65" s="2" customFormat="1" ht="16.5" customHeight="1">
      <c r="A147" s="28"/>
      <c r="B147" s="29"/>
      <c r="C147" s="206" t="s">
        <v>259</v>
      </c>
      <c r="D147" s="206" t="s">
        <v>222</v>
      </c>
      <c r="E147" s="207" t="s">
        <v>690</v>
      </c>
      <c r="F147" s="208" t="s">
        <v>691</v>
      </c>
      <c r="G147" s="209" t="s">
        <v>244</v>
      </c>
      <c r="H147" s="210">
        <v>10</v>
      </c>
      <c r="I147" s="211">
        <v>34.799999999999997</v>
      </c>
      <c r="J147" s="211">
        <f t="shared" si="0"/>
        <v>348</v>
      </c>
      <c r="K147" s="212"/>
      <c r="L147" s="213"/>
      <c r="M147" s="214" t="s">
        <v>1</v>
      </c>
      <c r="N147" s="215" t="s">
        <v>42</v>
      </c>
      <c r="O147" s="198">
        <v>0</v>
      </c>
      <c r="P147" s="198">
        <f t="shared" si="1"/>
        <v>0</v>
      </c>
      <c r="Q147" s="198">
        <v>0</v>
      </c>
      <c r="R147" s="198">
        <f t="shared" si="2"/>
        <v>0</v>
      </c>
      <c r="S147" s="198">
        <v>0</v>
      </c>
      <c r="T147" s="19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0" t="s">
        <v>579</v>
      </c>
      <c r="AT147" s="200" t="s">
        <v>222</v>
      </c>
      <c r="AU147" s="200" t="s">
        <v>154</v>
      </c>
      <c r="AY147" s="14" t="s">
        <v>147</v>
      </c>
      <c r="BE147" s="201">
        <f t="shared" si="4"/>
        <v>0</v>
      </c>
      <c r="BF147" s="201">
        <f t="shared" si="5"/>
        <v>348</v>
      </c>
      <c r="BG147" s="201">
        <f t="shared" si="6"/>
        <v>0</v>
      </c>
      <c r="BH147" s="201">
        <f t="shared" si="7"/>
        <v>0</v>
      </c>
      <c r="BI147" s="201">
        <f t="shared" si="8"/>
        <v>0</v>
      </c>
      <c r="BJ147" s="14" t="s">
        <v>154</v>
      </c>
      <c r="BK147" s="201">
        <f t="shared" si="9"/>
        <v>348</v>
      </c>
      <c r="BL147" s="14" t="s">
        <v>420</v>
      </c>
      <c r="BM147" s="200" t="s">
        <v>262</v>
      </c>
    </row>
    <row r="148" spans="1:65" s="2" customFormat="1" ht="21.75" customHeight="1">
      <c r="A148" s="28"/>
      <c r="B148" s="29"/>
      <c r="C148" s="189" t="s">
        <v>186</v>
      </c>
      <c r="D148" s="189" t="s">
        <v>149</v>
      </c>
      <c r="E148" s="190" t="s">
        <v>692</v>
      </c>
      <c r="F148" s="191" t="s">
        <v>693</v>
      </c>
      <c r="G148" s="192" t="s">
        <v>279</v>
      </c>
      <c r="H148" s="193">
        <v>139</v>
      </c>
      <c r="I148" s="194">
        <v>1.06</v>
      </c>
      <c r="J148" s="194">
        <f t="shared" si="0"/>
        <v>147.34</v>
      </c>
      <c r="K148" s="195"/>
      <c r="L148" s="33"/>
      <c r="M148" s="196" t="s">
        <v>1</v>
      </c>
      <c r="N148" s="197" t="s">
        <v>42</v>
      </c>
      <c r="O148" s="198">
        <v>0</v>
      </c>
      <c r="P148" s="198">
        <f t="shared" si="1"/>
        <v>0</v>
      </c>
      <c r="Q148" s="198">
        <v>0</v>
      </c>
      <c r="R148" s="198">
        <f t="shared" si="2"/>
        <v>0</v>
      </c>
      <c r="S148" s="198">
        <v>0</v>
      </c>
      <c r="T148" s="19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00" t="s">
        <v>420</v>
      </c>
      <c r="AT148" s="200" t="s">
        <v>149</v>
      </c>
      <c r="AU148" s="200" t="s">
        <v>154</v>
      </c>
      <c r="AY148" s="14" t="s">
        <v>147</v>
      </c>
      <c r="BE148" s="201">
        <f t="shared" si="4"/>
        <v>0</v>
      </c>
      <c r="BF148" s="201">
        <f t="shared" si="5"/>
        <v>147.34</v>
      </c>
      <c r="BG148" s="201">
        <f t="shared" si="6"/>
        <v>0</v>
      </c>
      <c r="BH148" s="201">
        <f t="shared" si="7"/>
        <v>0</v>
      </c>
      <c r="BI148" s="201">
        <f t="shared" si="8"/>
        <v>0</v>
      </c>
      <c r="BJ148" s="14" t="s">
        <v>154</v>
      </c>
      <c r="BK148" s="201">
        <f t="shared" si="9"/>
        <v>147.34</v>
      </c>
      <c r="BL148" s="14" t="s">
        <v>420</v>
      </c>
      <c r="BM148" s="200" t="s">
        <v>265</v>
      </c>
    </row>
    <row r="149" spans="1:65" s="2" customFormat="1" ht="21.75" customHeight="1">
      <c r="A149" s="28"/>
      <c r="B149" s="29"/>
      <c r="C149" s="206" t="s">
        <v>266</v>
      </c>
      <c r="D149" s="206" t="s">
        <v>222</v>
      </c>
      <c r="E149" s="207" t="s">
        <v>694</v>
      </c>
      <c r="F149" s="208" t="s">
        <v>695</v>
      </c>
      <c r="G149" s="209" t="s">
        <v>279</v>
      </c>
      <c r="H149" s="210">
        <v>139</v>
      </c>
      <c r="I149" s="211">
        <v>6.07</v>
      </c>
      <c r="J149" s="211">
        <f t="shared" si="0"/>
        <v>843.73</v>
      </c>
      <c r="K149" s="212"/>
      <c r="L149" s="213"/>
      <c r="M149" s="214" t="s">
        <v>1</v>
      </c>
      <c r="N149" s="215" t="s">
        <v>42</v>
      </c>
      <c r="O149" s="198">
        <v>0</v>
      </c>
      <c r="P149" s="198">
        <f t="shared" si="1"/>
        <v>0</v>
      </c>
      <c r="Q149" s="198">
        <v>0</v>
      </c>
      <c r="R149" s="198">
        <f t="shared" si="2"/>
        <v>0</v>
      </c>
      <c r="S149" s="198">
        <v>0</v>
      </c>
      <c r="T149" s="19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0" t="s">
        <v>579</v>
      </c>
      <c r="AT149" s="200" t="s">
        <v>222</v>
      </c>
      <c r="AU149" s="200" t="s">
        <v>154</v>
      </c>
      <c r="AY149" s="14" t="s">
        <v>147</v>
      </c>
      <c r="BE149" s="201">
        <f t="shared" si="4"/>
        <v>0</v>
      </c>
      <c r="BF149" s="201">
        <f t="shared" si="5"/>
        <v>843.73</v>
      </c>
      <c r="BG149" s="201">
        <f t="shared" si="6"/>
        <v>0</v>
      </c>
      <c r="BH149" s="201">
        <f t="shared" si="7"/>
        <v>0</v>
      </c>
      <c r="BI149" s="201">
        <f t="shared" si="8"/>
        <v>0</v>
      </c>
      <c r="BJ149" s="14" t="s">
        <v>154</v>
      </c>
      <c r="BK149" s="201">
        <f t="shared" si="9"/>
        <v>843.73</v>
      </c>
      <c r="BL149" s="14" t="s">
        <v>420</v>
      </c>
      <c r="BM149" s="200" t="s">
        <v>269</v>
      </c>
    </row>
    <row r="150" spans="1:65" s="2" customFormat="1" ht="24.2" customHeight="1">
      <c r="A150" s="28"/>
      <c r="B150" s="29"/>
      <c r="C150" s="189" t="s">
        <v>190</v>
      </c>
      <c r="D150" s="189" t="s">
        <v>149</v>
      </c>
      <c r="E150" s="190" t="s">
        <v>696</v>
      </c>
      <c r="F150" s="191" t="s">
        <v>697</v>
      </c>
      <c r="G150" s="192" t="s">
        <v>279</v>
      </c>
      <c r="H150" s="193">
        <v>30</v>
      </c>
      <c r="I150" s="194">
        <v>1.62</v>
      </c>
      <c r="J150" s="194">
        <f t="shared" si="0"/>
        <v>48.6</v>
      </c>
      <c r="K150" s="195"/>
      <c r="L150" s="33"/>
      <c r="M150" s="196" t="s">
        <v>1</v>
      </c>
      <c r="N150" s="197" t="s">
        <v>42</v>
      </c>
      <c r="O150" s="198">
        <v>0</v>
      </c>
      <c r="P150" s="198">
        <f t="shared" si="1"/>
        <v>0</v>
      </c>
      <c r="Q150" s="198">
        <v>0</v>
      </c>
      <c r="R150" s="198">
        <f t="shared" si="2"/>
        <v>0</v>
      </c>
      <c r="S150" s="198">
        <v>0</v>
      </c>
      <c r="T150" s="199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00" t="s">
        <v>420</v>
      </c>
      <c r="AT150" s="200" t="s">
        <v>149</v>
      </c>
      <c r="AU150" s="200" t="s">
        <v>154</v>
      </c>
      <c r="AY150" s="14" t="s">
        <v>147</v>
      </c>
      <c r="BE150" s="201">
        <f t="shared" si="4"/>
        <v>0</v>
      </c>
      <c r="BF150" s="201">
        <f t="shared" si="5"/>
        <v>48.6</v>
      </c>
      <c r="BG150" s="201">
        <f t="shared" si="6"/>
        <v>0</v>
      </c>
      <c r="BH150" s="201">
        <f t="shared" si="7"/>
        <v>0</v>
      </c>
      <c r="BI150" s="201">
        <f t="shared" si="8"/>
        <v>0</v>
      </c>
      <c r="BJ150" s="14" t="s">
        <v>154</v>
      </c>
      <c r="BK150" s="201">
        <f t="shared" si="9"/>
        <v>48.6</v>
      </c>
      <c r="BL150" s="14" t="s">
        <v>420</v>
      </c>
      <c r="BM150" s="200" t="s">
        <v>272</v>
      </c>
    </row>
    <row r="151" spans="1:65" s="2" customFormat="1" ht="16.5" customHeight="1">
      <c r="A151" s="28"/>
      <c r="B151" s="29"/>
      <c r="C151" s="206" t="s">
        <v>273</v>
      </c>
      <c r="D151" s="206" t="s">
        <v>222</v>
      </c>
      <c r="E151" s="207" t="s">
        <v>698</v>
      </c>
      <c r="F151" s="208" t="s">
        <v>699</v>
      </c>
      <c r="G151" s="209" t="s">
        <v>279</v>
      </c>
      <c r="H151" s="210">
        <v>30</v>
      </c>
      <c r="I151" s="211">
        <v>15.88</v>
      </c>
      <c r="J151" s="211">
        <f t="shared" si="0"/>
        <v>476.4</v>
      </c>
      <c r="K151" s="212"/>
      <c r="L151" s="213"/>
      <c r="M151" s="214" t="s">
        <v>1</v>
      </c>
      <c r="N151" s="215" t="s">
        <v>42</v>
      </c>
      <c r="O151" s="198">
        <v>0</v>
      </c>
      <c r="P151" s="198">
        <f t="shared" si="1"/>
        <v>0</v>
      </c>
      <c r="Q151" s="198">
        <v>0</v>
      </c>
      <c r="R151" s="198">
        <f t="shared" si="2"/>
        <v>0</v>
      </c>
      <c r="S151" s="198">
        <v>0</v>
      </c>
      <c r="T151" s="199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0" t="s">
        <v>579</v>
      </c>
      <c r="AT151" s="200" t="s">
        <v>222</v>
      </c>
      <c r="AU151" s="200" t="s">
        <v>154</v>
      </c>
      <c r="AY151" s="14" t="s">
        <v>147</v>
      </c>
      <c r="BE151" s="201">
        <f t="shared" si="4"/>
        <v>0</v>
      </c>
      <c r="BF151" s="201">
        <f t="shared" si="5"/>
        <v>476.4</v>
      </c>
      <c r="BG151" s="201">
        <f t="shared" si="6"/>
        <v>0</v>
      </c>
      <c r="BH151" s="201">
        <f t="shared" si="7"/>
        <v>0</v>
      </c>
      <c r="BI151" s="201">
        <f t="shared" si="8"/>
        <v>0</v>
      </c>
      <c r="BJ151" s="14" t="s">
        <v>154</v>
      </c>
      <c r="BK151" s="201">
        <f t="shared" si="9"/>
        <v>476.4</v>
      </c>
      <c r="BL151" s="14" t="s">
        <v>420</v>
      </c>
      <c r="BM151" s="200" t="s">
        <v>276</v>
      </c>
    </row>
    <row r="152" spans="1:65" s="2" customFormat="1" ht="24.2" customHeight="1">
      <c r="A152" s="28"/>
      <c r="B152" s="29"/>
      <c r="C152" s="189" t="s">
        <v>196</v>
      </c>
      <c r="D152" s="189" t="s">
        <v>149</v>
      </c>
      <c r="E152" s="190" t="s">
        <v>700</v>
      </c>
      <c r="F152" s="191" t="s">
        <v>701</v>
      </c>
      <c r="G152" s="192" t="s">
        <v>279</v>
      </c>
      <c r="H152" s="193">
        <v>43</v>
      </c>
      <c r="I152" s="194">
        <v>0.78</v>
      </c>
      <c r="J152" s="194">
        <f t="shared" si="0"/>
        <v>33.54</v>
      </c>
      <c r="K152" s="195"/>
      <c r="L152" s="33"/>
      <c r="M152" s="196" t="s">
        <v>1</v>
      </c>
      <c r="N152" s="197" t="s">
        <v>42</v>
      </c>
      <c r="O152" s="198">
        <v>0</v>
      </c>
      <c r="P152" s="198">
        <f t="shared" si="1"/>
        <v>0</v>
      </c>
      <c r="Q152" s="198">
        <v>0</v>
      </c>
      <c r="R152" s="198">
        <f t="shared" si="2"/>
        <v>0</v>
      </c>
      <c r="S152" s="198">
        <v>0</v>
      </c>
      <c r="T152" s="199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00" t="s">
        <v>420</v>
      </c>
      <c r="AT152" s="200" t="s">
        <v>149</v>
      </c>
      <c r="AU152" s="200" t="s">
        <v>154</v>
      </c>
      <c r="AY152" s="14" t="s">
        <v>147</v>
      </c>
      <c r="BE152" s="201">
        <f t="shared" si="4"/>
        <v>0</v>
      </c>
      <c r="BF152" s="201">
        <f t="shared" si="5"/>
        <v>33.54</v>
      </c>
      <c r="BG152" s="201">
        <f t="shared" si="6"/>
        <v>0</v>
      </c>
      <c r="BH152" s="201">
        <f t="shared" si="7"/>
        <v>0</v>
      </c>
      <c r="BI152" s="201">
        <f t="shared" si="8"/>
        <v>0</v>
      </c>
      <c r="BJ152" s="14" t="s">
        <v>154</v>
      </c>
      <c r="BK152" s="201">
        <f t="shared" si="9"/>
        <v>33.54</v>
      </c>
      <c r="BL152" s="14" t="s">
        <v>420</v>
      </c>
      <c r="BM152" s="200" t="s">
        <v>280</v>
      </c>
    </row>
    <row r="153" spans="1:65" s="2" customFormat="1" ht="21.75" customHeight="1">
      <c r="A153" s="28"/>
      <c r="B153" s="29"/>
      <c r="C153" s="206" t="s">
        <v>281</v>
      </c>
      <c r="D153" s="206" t="s">
        <v>222</v>
      </c>
      <c r="E153" s="207" t="s">
        <v>702</v>
      </c>
      <c r="F153" s="208" t="s">
        <v>703</v>
      </c>
      <c r="G153" s="209" t="s">
        <v>279</v>
      </c>
      <c r="H153" s="210">
        <v>43</v>
      </c>
      <c r="I153" s="211">
        <v>2.62</v>
      </c>
      <c r="J153" s="211">
        <f t="shared" si="0"/>
        <v>112.66</v>
      </c>
      <c r="K153" s="212"/>
      <c r="L153" s="213"/>
      <c r="M153" s="214" t="s">
        <v>1</v>
      </c>
      <c r="N153" s="215" t="s">
        <v>42</v>
      </c>
      <c r="O153" s="198">
        <v>0</v>
      </c>
      <c r="P153" s="198">
        <f t="shared" si="1"/>
        <v>0</v>
      </c>
      <c r="Q153" s="198">
        <v>0</v>
      </c>
      <c r="R153" s="198">
        <f t="shared" si="2"/>
        <v>0</v>
      </c>
      <c r="S153" s="198">
        <v>0</v>
      </c>
      <c r="T153" s="199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00" t="s">
        <v>579</v>
      </c>
      <c r="AT153" s="200" t="s">
        <v>222</v>
      </c>
      <c r="AU153" s="200" t="s">
        <v>154</v>
      </c>
      <c r="AY153" s="14" t="s">
        <v>147</v>
      </c>
      <c r="BE153" s="201">
        <f t="shared" si="4"/>
        <v>0</v>
      </c>
      <c r="BF153" s="201">
        <f t="shared" si="5"/>
        <v>112.66</v>
      </c>
      <c r="BG153" s="201">
        <f t="shared" si="6"/>
        <v>0</v>
      </c>
      <c r="BH153" s="201">
        <f t="shared" si="7"/>
        <v>0</v>
      </c>
      <c r="BI153" s="201">
        <f t="shared" si="8"/>
        <v>0</v>
      </c>
      <c r="BJ153" s="14" t="s">
        <v>154</v>
      </c>
      <c r="BK153" s="201">
        <f t="shared" si="9"/>
        <v>112.66</v>
      </c>
      <c r="BL153" s="14" t="s">
        <v>420</v>
      </c>
      <c r="BM153" s="200" t="s">
        <v>284</v>
      </c>
    </row>
    <row r="154" spans="1:65" s="2" customFormat="1" ht="21.75" customHeight="1">
      <c r="A154" s="28"/>
      <c r="B154" s="29"/>
      <c r="C154" s="189" t="s">
        <v>201</v>
      </c>
      <c r="D154" s="189" t="s">
        <v>149</v>
      </c>
      <c r="E154" s="190" t="s">
        <v>704</v>
      </c>
      <c r="F154" s="191" t="s">
        <v>705</v>
      </c>
      <c r="G154" s="192" t="s">
        <v>279</v>
      </c>
      <c r="H154" s="193">
        <v>200</v>
      </c>
      <c r="I154" s="194">
        <v>0.43</v>
      </c>
      <c r="J154" s="194">
        <f t="shared" si="0"/>
        <v>86</v>
      </c>
      <c r="K154" s="195"/>
      <c r="L154" s="33"/>
      <c r="M154" s="196" t="s">
        <v>1</v>
      </c>
      <c r="N154" s="197" t="s">
        <v>42</v>
      </c>
      <c r="O154" s="198">
        <v>0</v>
      </c>
      <c r="P154" s="198">
        <f t="shared" si="1"/>
        <v>0</v>
      </c>
      <c r="Q154" s="198">
        <v>0</v>
      </c>
      <c r="R154" s="198">
        <f t="shared" si="2"/>
        <v>0</v>
      </c>
      <c r="S154" s="198">
        <v>0</v>
      </c>
      <c r="T154" s="199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00" t="s">
        <v>420</v>
      </c>
      <c r="AT154" s="200" t="s">
        <v>149</v>
      </c>
      <c r="AU154" s="200" t="s">
        <v>154</v>
      </c>
      <c r="AY154" s="14" t="s">
        <v>147</v>
      </c>
      <c r="BE154" s="201">
        <f t="shared" si="4"/>
        <v>0</v>
      </c>
      <c r="BF154" s="201">
        <f t="shared" si="5"/>
        <v>86</v>
      </c>
      <c r="BG154" s="201">
        <f t="shared" si="6"/>
        <v>0</v>
      </c>
      <c r="BH154" s="201">
        <f t="shared" si="7"/>
        <v>0</v>
      </c>
      <c r="BI154" s="201">
        <f t="shared" si="8"/>
        <v>0</v>
      </c>
      <c r="BJ154" s="14" t="s">
        <v>154</v>
      </c>
      <c r="BK154" s="201">
        <f t="shared" si="9"/>
        <v>86</v>
      </c>
      <c r="BL154" s="14" t="s">
        <v>420</v>
      </c>
      <c r="BM154" s="200" t="s">
        <v>287</v>
      </c>
    </row>
    <row r="155" spans="1:65" s="2" customFormat="1" ht="16.5" customHeight="1">
      <c r="A155" s="28"/>
      <c r="B155" s="29"/>
      <c r="C155" s="189" t="s">
        <v>346</v>
      </c>
      <c r="D155" s="189" t="s">
        <v>149</v>
      </c>
      <c r="E155" s="190" t="s">
        <v>706</v>
      </c>
      <c r="F155" s="191" t="s">
        <v>707</v>
      </c>
      <c r="G155" s="192" t="s">
        <v>708</v>
      </c>
      <c r="H155" s="193">
        <v>20</v>
      </c>
      <c r="I155" s="194">
        <v>33.6</v>
      </c>
      <c r="J155" s="194">
        <f t="shared" si="0"/>
        <v>672</v>
      </c>
      <c r="K155" s="195"/>
      <c r="L155" s="33"/>
      <c r="M155" s="196" t="s">
        <v>1</v>
      </c>
      <c r="N155" s="197" t="s">
        <v>42</v>
      </c>
      <c r="O155" s="198">
        <v>0</v>
      </c>
      <c r="P155" s="198">
        <f t="shared" si="1"/>
        <v>0</v>
      </c>
      <c r="Q155" s="198">
        <v>0</v>
      </c>
      <c r="R155" s="198">
        <f t="shared" si="2"/>
        <v>0</v>
      </c>
      <c r="S155" s="198">
        <v>0</v>
      </c>
      <c r="T155" s="199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00" t="s">
        <v>420</v>
      </c>
      <c r="AT155" s="200" t="s">
        <v>149</v>
      </c>
      <c r="AU155" s="200" t="s">
        <v>154</v>
      </c>
      <c r="AY155" s="14" t="s">
        <v>147</v>
      </c>
      <c r="BE155" s="201">
        <f t="shared" si="4"/>
        <v>0</v>
      </c>
      <c r="BF155" s="201">
        <f t="shared" si="5"/>
        <v>672</v>
      </c>
      <c r="BG155" s="201">
        <f t="shared" si="6"/>
        <v>0</v>
      </c>
      <c r="BH155" s="201">
        <f t="shared" si="7"/>
        <v>0</v>
      </c>
      <c r="BI155" s="201">
        <f t="shared" si="8"/>
        <v>0</v>
      </c>
      <c r="BJ155" s="14" t="s">
        <v>154</v>
      </c>
      <c r="BK155" s="201">
        <f t="shared" si="9"/>
        <v>672</v>
      </c>
      <c r="BL155" s="14" t="s">
        <v>420</v>
      </c>
      <c r="BM155" s="200" t="s">
        <v>349</v>
      </c>
    </row>
    <row r="156" spans="1:65" s="2" customFormat="1" ht="16.5" customHeight="1">
      <c r="A156" s="28"/>
      <c r="B156" s="29"/>
      <c r="C156" s="189" t="s">
        <v>207</v>
      </c>
      <c r="D156" s="189" t="s">
        <v>149</v>
      </c>
      <c r="E156" s="190" t="s">
        <v>709</v>
      </c>
      <c r="F156" s="191" t="s">
        <v>710</v>
      </c>
      <c r="G156" s="192" t="s">
        <v>206</v>
      </c>
      <c r="H156" s="193">
        <v>1</v>
      </c>
      <c r="I156" s="194">
        <v>126.72</v>
      </c>
      <c r="J156" s="194">
        <f t="shared" si="0"/>
        <v>126.72</v>
      </c>
      <c r="K156" s="195"/>
      <c r="L156" s="33"/>
      <c r="M156" s="196" t="s">
        <v>1</v>
      </c>
      <c r="N156" s="197" t="s">
        <v>42</v>
      </c>
      <c r="O156" s="198">
        <v>0</v>
      </c>
      <c r="P156" s="198">
        <f t="shared" si="1"/>
        <v>0</v>
      </c>
      <c r="Q156" s="198">
        <v>0</v>
      </c>
      <c r="R156" s="198">
        <f t="shared" si="2"/>
        <v>0</v>
      </c>
      <c r="S156" s="198">
        <v>0</v>
      </c>
      <c r="T156" s="199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00" t="s">
        <v>420</v>
      </c>
      <c r="AT156" s="200" t="s">
        <v>149</v>
      </c>
      <c r="AU156" s="200" t="s">
        <v>154</v>
      </c>
      <c r="AY156" s="14" t="s">
        <v>147</v>
      </c>
      <c r="BE156" s="201">
        <f t="shared" si="4"/>
        <v>0</v>
      </c>
      <c r="BF156" s="201">
        <f t="shared" si="5"/>
        <v>126.72</v>
      </c>
      <c r="BG156" s="201">
        <f t="shared" si="6"/>
        <v>0</v>
      </c>
      <c r="BH156" s="201">
        <f t="shared" si="7"/>
        <v>0</v>
      </c>
      <c r="BI156" s="201">
        <f t="shared" si="8"/>
        <v>0</v>
      </c>
      <c r="BJ156" s="14" t="s">
        <v>154</v>
      </c>
      <c r="BK156" s="201">
        <f t="shared" si="9"/>
        <v>126.72</v>
      </c>
      <c r="BL156" s="14" t="s">
        <v>420</v>
      </c>
      <c r="BM156" s="200" t="s">
        <v>413</v>
      </c>
    </row>
    <row r="157" spans="1:65" s="2" customFormat="1" ht="16.5" customHeight="1">
      <c r="A157" s="28"/>
      <c r="B157" s="29"/>
      <c r="C157" s="189" t="s">
        <v>414</v>
      </c>
      <c r="D157" s="189" t="s">
        <v>149</v>
      </c>
      <c r="E157" s="190" t="s">
        <v>711</v>
      </c>
      <c r="F157" s="191" t="s">
        <v>712</v>
      </c>
      <c r="G157" s="192" t="s">
        <v>206</v>
      </c>
      <c r="H157" s="193">
        <v>1</v>
      </c>
      <c r="I157" s="194">
        <v>332.21</v>
      </c>
      <c r="J157" s="194">
        <f t="shared" si="0"/>
        <v>332.21</v>
      </c>
      <c r="K157" s="195"/>
      <c r="L157" s="33"/>
      <c r="M157" s="196" t="s">
        <v>1</v>
      </c>
      <c r="N157" s="197" t="s">
        <v>42</v>
      </c>
      <c r="O157" s="198">
        <v>0</v>
      </c>
      <c r="P157" s="198">
        <f t="shared" si="1"/>
        <v>0</v>
      </c>
      <c r="Q157" s="198">
        <v>0</v>
      </c>
      <c r="R157" s="198">
        <f t="shared" si="2"/>
        <v>0</v>
      </c>
      <c r="S157" s="198">
        <v>0</v>
      </c>
      <c r="T157" s="199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0" t="s">
        <v>420</v>
      </c>
      <c r="AT157" s="200" t="s">
        <v>149</v>
      </c>
      <c r="AU157" s="200" t="s">
        <v>154</v>
      </c>
      <c r="AY157" s="14" t="s">
        <v>147</v>
      </c>
      <c r="BE157" s="201">
        <f t="shared" si="4"/>
        <v>0</v>
      </c>
      <c r="BF157" s="201">
        <f t="shared" si="5"/>
        <v>332.21</v>
      </c>
      <c r="BG157" s="201">
        <f t="shared" si="6"/>
        <v>0</v>
      </c>
      <c r="BH157" s="201">
        <f t="shared" si="7"/>
        <v>0</v>
      </c>
      <c r="BI157" s="201">
        <f t="shared" si="8"/>
        <v>0</v>
      </c>
      <c r="BJ157" s="14" t="s">
        <v>154</v>
      </c>
      <c r="BK157" s="201">
        <f t="shared" si="9"/>
        <v>332.21</v>
      </c>
      <c r="BL157" s="14" t="s">
        <v>420</v>
      </c>
      <c r="BM157" s="200" t="s">
        <v>417</v>
      </c>
    </row>
    <row r="158" spans="1:65" s="2" customFormat="1" ht="16.5" customHeight="1">
      <c r="A158" s="28"/>
      <c r="B158" s="29"/>
      <c r="C158" s="189" t="s">
        <v>245</v>
      </c>
      <c r="D158" s="189" t="s">
        <v>149</v>
      </c>
      <c r="E158" s="190" t="s">
        <v>713</v>
      </c>
      <c r="F158" s="191" t="s">
        <v>714</v>
      </c>
      <c r="G158" s="192" t="s">
        <v>206</v>
      </c>
      <c r="H158" s="193">
        <v>1</v>
      </c>
      <c r="I158" s="194">
        <v>759.6</v>
      </c>
      <c r="J158" s="194">
        <f t="shared" si="0"/>
        <v>759.6</v>
      </c>
      <c r="K158" s="195"/>
      <c r="L158" s="33"/>
      <c r="M158" s="196" t="s">
        <v>1</v>
      </c>
      <c r="N158" s="197" t="s">
        <v>42</v>
      </c>
      <c r="O158" s="198">
        <v>0</v>
      </c>
      <c r="P158" s="198">
        <f t="shared" si="1"/>
        <v>0</v>
      </c>
      <c r="Q158" s="198">
        <v>0</v>
      </c>
      <c r="R158" s="198">
        <f t="shared" si="2"/>
        <v>0</v>
      </c>
      <c r="S158" s="198">
        <v>0</v>
      </c>
      <c r="T158" s="199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00" t="s">
        <v>420</v>
      </c>
      <c r="AT158" s="200" t="s">
        <v>149</v>
      </c>
      <c r="AU158" s="200" t="s">
        <v>154</v>
      </c>
      <c r="AY158" s="14" t="s">
        <v>147</v>
      </c>
      <c r="BE158" s="201">
        <f t="shared" si="4"/>
        <v>0</v>
      </c>
      <c r="BF158" s="201">
        <f t="shared" si="5"/>
        <v>759.6</v>
      </c>
      <c r="BG158" s="201">
        <f t="shared" si="6"/>
        <v>0</v>
      </c>
      <c r="BH158" s="201">
        <f t="shared" si="7"/>
        <v>0</v>
      </c>
      <c r="BI158" s="201">
        <f t="shared" si="8"/>
        <v>0</v>
      </c>
      <c r="BJ158" s="14" t="s">
        <v>154</v>
      </c>
      <c r="BK158" s="201">
        <f t="shared" si="9"/>
        <v>759.6</v>
      </c>
      <c r="BL158" s="14" t="s">
        <v>420</v>
      </c>
      <c r="BM158" s="200" t="s">
        <v>420</v>
      </c>
    </row>
    <row r="159" spans="1:65" s="12" customFormat="1" ht="22.9" customHeight="1">
      <c r="B159" s="174"/>
      <c r="C159" s="175"/>
      <c r="D159" s="176" t="s">
        <v>75</v>
      </c>
      <c r="E159" s="187" t="s">
        <v>566</v>
      </c>
      <c r="F159" s="187" t="s">
        <v>715</v>
      </c>
      <c r="G159" s="175"/>
      <c r="H159" s="175"/>
      <c r="I159" s="175"/>
      <c r="J159" s="188">
        <f>BK159</f>
        <v>1562</v>
      </c>
      <c r="K159" s="175"/>
      <c r="L159" s="179"/>
      <c r="M159" s="180"/>
      <c r="N159" s="181"/>
      <c r="O159" s="181"/>
      <c r="P159" s="182">
        <f>SUM(P160:P161)</f>
        <v>0</v>
      </c>
      <c r="Q159" s="181"/>
      <c r="R159" s="182">
        <f>SUM(R160:R161)</f>
        <v>0</v>
      </c>
      <c r="S159" s="181"/>
      <c r="T159" s="183">
        <f>SUM(T160:T161)</f>
        <v>0</v>
      </c>
      <c r="AR159" s="184" t="s">
        <v>158</v>
      </c>
      <c r="AT159" s="185" t="s">
        <v>75</v>
      </c>
      <c r="AU159" s="185" t="s">
        <v>84</v>
      </c>
      <c r="AY159" s="184" t="s">
        <v>147</v>
      </c>
      <c r="BK159" s="186">
        <f>SUM(BK160:BK161)</f>
        <v>1562</v>
      </c>
    </row>
    <row r="160" spans="1:65" s="2" customFormat="1" ht="37.9" customHeight="1">
      <c r="A160" s="28"/>
      <c r="B160" s="29"/>
      <c r="C160" s="189" t="s">
        <v>421</v>
      </c>
      <c r="D160" s="189" t="s">
        <v>149</v>
      </c>
      <c r="E160" s="190" t="s">
        <v>716</v>
      </c>
      <c r="F160" s="191" t="s">
        <v>717</v>
      </c>
      <c r="G160" s="192" t="s">
        <v>244</v>
      </c>
      <c r="H160" s="193">
        <v>1</v>
      </c>
      <c r="I160" s="194">
        <v>180</v>
      </c>
      <c r="J160" s="194">
        <f>ROUND(I160*H160,2)</f>
        <v>180</v>
      </c>
      <c r="K160" s="195"/>
      <c r="L160" s="33"/>
      <c r="M160" s="196" t="s">
        <v>1</v>
      </c>
      <c r="N160" s="197" t="s">
        <v>42</v>
      </c>
      <c r="O160" s="198">
        <v>0</v>
      </c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00" t="s">
        <v>420</v>
      </c>
      <c r="AT160" s="200" t="s">
        <v>149</v>
      </c>
      <c r="AU160" s="200" t="s">
        <v>154</v>
      </c>
      <c r="AY160" s="14" t="s">
        <v>147</v>
      </c>
      <c r="BE160" s="201">
        <f>IF(N160="základná",J160,0)</f>
        <v>0</v>
      </c>
      <c r="BF160" s="201">
        <f>IF(N160="znížená",J160,0)</f>
        <v>180</v>
      </c>
      <c r="BG160" s="201">
        <f>IF(N160="zákl. prenesená",J160,0)</f>
        <v>0</v>
      </c>
      <c r="BH160" s="201">
        <f>IF(N160="zníž. prenesená",J160,0)</f>
        <v>0</v>
      </c>
      <c r="BI160" s="201">
        <f>IF(N160="nulová",J160,0)</f>
        <v>0</v>
      </c>
      <c r="BJ160" s="14" t="s">
        <v>154</v>
      </c>
      <c r="BK160" s="201">
        <f>ROUND(I160*H160,2)</f>
        <v>180</v>
      </c>
      <c r="BL160" s="14" t="s">
        <v>420</v>
      </c>
      <c r="BM160" s="200" t="s">
        <v>424</v>
      </c>
    </row>
    <row r="161" spans="1:65" s="2" customFormat="1" ht="24.2" customHeight="1">
      <c r="A161" s="28"/>
      <c r="B161" s="29"/>
      <c r="C161" s="189" t="s">
        <v>249</v>
      </c>
      <c r="D161" s="189" t="s">
        <v>149</v>
      </c>
      <c r="E161" s="190" t="s">
        <v>718</v>
      </c>
      <c r="F161" s="191" t="s">
        <v>719</v>
      </c>
      <c r="G161" s="192" t="s">
        <v>279</v>
      </c>
      <c r="H161" s="193">
        <v>200</v>
      </c>
      <c r="I161" s="194">
        <v>6.91</v>
      </c>
      <c r="J161" s="194">
        <f>ROUND(I161*H161,2)</f>
        <v>1382</v>
      </c>
      <c r="K161" s="195"/>
      <c r="L161" s="33"/>
      <c r="M161" s="196" t="s">
        <v>1</v>
      </c>
      <c r="N161" s="197" t="s">
        <v>42</v>
      </c>
      <c r="O161" s="198">
        <v>0</v>
      </c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00" t="s">
        <v>420</v>
      </c>
      <c r="AT161" s="200" t="s">
        <v>149</v>
      </c>
      <c r="AU161" s="200" t="s">
        <v>154</v>
      </c>
      <c r="AY161" s="14" t="s">
        <v>147</v>
      </c>
      <c r="BE161" s="201">
        <f>IF(N161="základná",J161,0)</f>
        <v>0</v>
      </c>
      <c r="BF161" s="201">
        <f>IF(N161="znížená",J161,0)</f>
        <v>1382</v>
      </c>
      <c r="BG161" s="201">
        <f>IF(N161="zákl. prenesená",J161,0)</f>
        <v>0</v>
      </c>
      <c r="BH161" s="201">
        <f>IF(N161="zníž. prenesená",J161,0)</f>
        <v>0</v>
      </c>
      <c r="BI161" s="201">
        <f>IF(N161="nulová",J161,0)</f>
        <v>0</v>
      </c>
      <c r="BJ161" s="14" t="s">
        <v>154</v>
      </c>
      <c r="BK161" s="201">
        <f>ROUND(I161*H161,2)</f>
        <v>1382</v>
      </c>
      <c r="BL161" s="14" t="s">
        <v>420</v>
      </c>
      <c r="BM161" s="200" t="s">
        <v>427</v>
      </c>
    </row>
    <row r="162" spans="1:65" s="12" customFormat="1" ht="22.9" customHeight="1">
      <c r="B162" s="174"/>
      <c r="C162" s="175"/>
      <c r="D162" s="176" t="s">
        <v>75</v>
      </c>
      <c r="E162" s="187" t="s">
        <v>581</v>
      </c>
      <c r="F162" s="187" t="s">
        <v>582</v>
      </c>
      <c r="G162" s="175"/>
      <c r="H162" s="175"/>
      <c r="I162" s="175"/>
      <c r="J162" s="188">
        <f>BK162</f>
        <v>6546.1600000000008</v>
      </c>
      <c r="K162" s="175"/>
      <c r="L162" s="179"/>
      <c r="M162" s="180"/>
      <c r="N162" s="181"/>
      <c r="O162" s="181"/>
      <c r="P162" s="182">
        <f>SUM(P163:P173)</f>
        <v>0</v>
      </c>
      <c r="Q162" s="181"/>
      <c r="R162" s="182">
        <f>SUM(R163:R173)</f>
        <v>0</v>
      </c>
      <c r="S162" s="181"/>
      <c r="T162" s="183">
        <f>SUM(T163:T173)</f>
        <v>0</v>
      </c>
      <c r="AR162" s="184" t="s">
        <v>158</v>
      </c>
      <c r="AT162" s="185" t="s">
        <v>75</v>
      </c>
      <c r="AU162" s="185" t="s">
        <v>84</v>
      </c>
      <c r="AY162" s="184" t="s">
        <v>147</v>
      </c>
      <c r="BK162" s="186">
        <f>SUM(BK163:BK173)</f>
        <v>6546.1600000000008</v>
      </c>
    </row>
    <row r="163" spans="1:65" s="2" customFormat="1" ht="24.2" customHeight="1">
      <c r="A163" s="28"/>
      <c r="B163" s="29"/>
      <c r="C163" s="189" t="s">
        <v>428</v>
      </c>
      <c r="D163" s="189" t="s">
        <v>149</v>
      </c>
      <c r="E163" s="190" t="s">
        <v>720</v>
      </c>
      <c r="F163" s="191" t="s">
        <v>721</v>
      </c>
      <c r="G163" s="192" t="s">
        <v>722</v>
      </c>
      <c r="H163" s="193">
        <v>0.2</v>
      </c>
      <c r="I163" s="194">
        <v>1500</v>
      </c>
      <c r="J163" s="194">
        <f t="shared" ref="J163:J173" si="10">ROUND(I163*H163,2)</f>
        <v>300</v>
      </c>
      <c r="K163" s="195"/>
      <c r="L163" s="33"/>
      <c r="M163" s="196" t="s">
        <v>1</v>
      </c>
      <c r="N163" s="197" t="s">
        <v>42</v>
      </c>
      <c r="O163" s="198">
        <v>0</v>
      </c>
      <c r="P163" s="198">
        <f t="shared" ref="P163:P173" si="11">O163*H163</f>
        <v>0</v>
      </c>
      <c r="Q163" s="198">
        <v>0</v>
      </c>
      <c r="R163" s="198">
        <f t="shared" ref="R163:R173" si="12">Q163*H163</f>
        <v>0</v>
      </c>
      <c r="S163" s="198">
        <v>0</v>
      </c>
      <c r="T163" s="199">
        <f t="shared" ref="T163:T173" si="13"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0" t="s">
        <v>420</v>
      </c>
      <c r="AT163" s="200" t="s">
        <v>149</v>
      </c>
      <c r="AU163" s="200" t="s">
        <v>154</v>
      </c>
      <c r="AY163" s="14" t="s">
        <v>147</v>
      </c>
      <c r="BE163" s="201">
        <f t="shared" ref="BE163:BE173" si="14">IF(N163="základná",J163,0)</f>
        <v>0</v>
      </c>
      <c r="BF163" s="201">
        <f t="shared" ref="BF163:BF173" si="15">IF(N163="znížená",J163,0)</f>
        <v>300</v>
      </c>
      <c r="BG163" s="201">
        <f t="shared" ref="BG163:BG173" si="16">IF(N163="zákl. prenesená",J163,0)</f>
        <v>0</v>
      </c>
      <c r="BH163" s="201">
        <f t="shared" ref="BH163:BH173" si="17">IF(N163="zníž. prenesená",J163,0)</f>
        <v>0</v>
      </c>
      <c r="BI163" s="201">
        <f t="shared" ref="BI163:BI173" si="18">IF(N163="nulová",J163,0)</f>
        <v>0</v>
      </c>
      <c r="BJ163" s="14" t="s">
        <v>154</v>
      </c>
      <c r="BK163" s="201">
        <f t="shared" ref="BK163:BK173" si="19">ROUND(I163*H163,2)</f>
        <v>300</v>
      </c>
      <c r="BL163" s="14" t="s">
        <v>420</v>
      </c>
      <c r="BM163" s="200" t="s">
        <v>432</v>
      </c>
    </row>
    <row r="164" spans="1:65" s="2" customFormat="1" ht="24.2" customHeight="1">
      <c r="A164" s="28"/>
      <c r="B164" s="29"/>
      <c r="C164" s="189" t="s">
        <v>252</v>
      </c>
      <c r="D164" s="189" t="s">
        <v>149</v>
      </c>
      <c r="E164" s="190" t="s">
        <v>723</v>
      </c>
      <c r="F164" s="191" t="s">
        <v>724</v>
      </c>
      <c r="G164" s="192" t="s">
        <v>279</v>
      </c>
      <c r="H164" s="193">
        <v>200</v>
      </c>
      <c r="I164" s="194">
        <v>10.8</v>
      </c>
      <c r="J164" s="194">
        <f t="shared" si="10"/>
        <v>2160</v>
      </c>
      <c r="K164" s="195"/>
      <c r="L164" s="33"/>
      <c r="M164" s="196" t="s">
        <v>1</v>
      </c>
      <c r="N164" s="197" t="s">
        <v>42</v>
      </c>
      <c r="O164" s="198">
        <v>0</v>
      </c>
      <c r="P164" s="198">
        <f t="shared" si="11"/>
        <v>0</v>
      </c>
      <c r="Q164" s="198">
        <v>0</v>
      </c>
      <c r="R164" s="198">
        <f t="shared" si="12"/>
        <v>0</v>
      </c>
      <c r="S164" s="198">
        <v>0</v>
      </c>
      <c r="T164" s="199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00" t="s">
        <v>420</v>
      </c>
      <c r="AT164" s="200" t="s">
        <v>149</v>
      </c>
      <c r="AU164" s="200" t="s">
        <v>154</v>
      </c>
      <c r="AY164" s="14" t="s">
        <v>147</v>
      </c>
      <c r="BE164" s="201">
        <f t="shared" si="14"/>
        <v>0</v>
      </c>
      <c r="BF164" s="201">
        <f t="shared" si="15"/>
        <v>2160</v>
      </c>
      <c r="BG164" s="201">
        <f t="shared" si="16"/>
        <v>0</v>
      </c>
      <c r="BH164" s="201">
        <f t="shared" si="17"/>
        <v>0</v>
      </c>
      <c r="BI164" s="201">
        <f t="shared" si="18"/>
        <v>0</v>
      </c>
      <c r="BJ164" s="14" t="s">
        <v>154</v>
      </c>
      <c r="BK164" s="201">
        <f t="shared" si="19"/>
        <v>2160</v>
      </c>
      <c r="BL164" s="14" t="s">
        <v>420</v>
      </c>
      <c r="BM164" s="200" t="s">
        <v>506</v>
      </c>
    </row>
    <row r="165" spans="1:65" s="2" customFormat="1" ht="33" customHeight="1">
      <c r="A165" s="28"/>
      <c r="B165" s="29"/>
      <c r="C165" s="189" t="s">
        <v>507</v>
      </c>
      <c r="D165" s="189" t="s">
        <v>149</v>
      </c>
      <c r="E165" s="190" t="s">
        <v>725</v>
      </c>
      <c r="F165" s="191" t="s">
        <v>726</v>
      </c>
      <c r="G165" s="192" t="s">
        <v>279</v>
      </c>
      <c r="H165" s="193">
        <v>200</v>
      </c>
      <c r="I165" s="194">
        <v>2.78</v>
      </c>
      <c r="J165" s="194">
        <f t="shared" si="10"/>
        <v>556</v>
      </c>
      <c r="K165" s="195"/>
      <c r="L165" s="33"/>
      <c r="M165" s="196" t="s">
        <v>1</v>
      </c>
      <c r="N165" s="197" t="s">
        <v>42</v>
      </c>
      <c r="O165" s="198">
        <v>0</v>
      </c>
      <c r="P165" s="198">
        <f t="shared" si="11"/>
        <v>0</v>
      </c>
      <c r="Q165" s="198">
        <v>0</v>
      </c>
      <c r="R165" s="198">
        <f t="shared" si="12"/>
        <v>0</v>
      </c>
      <c r="S165" s="198">
        <v>0</v>
      </c>
      <c r="T165" s="199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0" t="s">
        <v>420</v>
      </c>
      <c r="AT165" s="200" t="s">
        <v>149</v>
      </c>
      <c r="AU165" s="200" t="s">
        <v>154</v>
      </c>
      <c r="AY165" s="14" t="s">
        <v>147</v>
      </c>
      <c r="BE165" s="201">
        <f t="shared" si="14"/>
        <v>0</v>
      </c>
      <c r="BF165" s="201">
        <f t="shared" si="15"/>
        <v>556</v>
      </c>
      <c r="BG165" s="201">
        <f t="shared" si="16"/>
        <v>0</v>
      </c>
      <c r="BH165" s="201">
        <f t="shared" si="17"/>
        <v>0</v>
      </c>
      <c r="BI165" s="201">
        <f t="shared" si="18"/>
        <v>0</v>
      </c>
      <c r="BJ165" s="14" t="s">
        <v>154</v>
      </c>
      <c r="BK165" s="201">
        <f t="shared" si="19"/>
        <v>556</v>
      </c>
      <c r="BL165" s="14" t="s">
        <v>420</v>
      </c>
      <c r="BM165" s="200" t="s">
        <v>510</v>
      </c>
    </row>
    <row r="166" spans="1:65" s="2" customFormat="1" ht="16.5" customHeight="1">
      <c r="A166" s="28"/>
      <c r="B166" s="29"/>
      <c r="C166" s="206" t="s">
        <v>256</v>
      </c>
      <c r="D166" s="206" t="s">
        <v>222</v>
      </c>
      <c r="E166" s="207" t="s">
        <v>727</v>
      </c>
      <c r="F166" s="208" t="s">
        <v>728</v>
      </c>
      <c r="G166" s="209" t="s">
        <v>195</v>
      </c>
      <c r="H166" s="210">
        <v>19.2</v>
      </c>
      <c r="I166" s="211">
        <v>40.799999999999997</v>
      </c>
      <c r="J166" s="211">
        <f t="shared" si="10"/>
        <v>783.36</v>
      </c>
      <c r="K166" s="212"/>
      <c r="L166" s="213"/>
      <c r="M166" s="214" t="s">
        <v>1</v>
      </c>
      <c r="N166" s="215" t="s">
        <v>42</v>
      </c>
      <c r="O166" s="198">
        <v>0</v>
      </c>
      <c r="P166" s="198">
        <f t="shared" si="11"/>
        <v>0</v>
      </c>
      <c r="Q166" s="198">
        <v>0</v>
      </c>
      <c r="R166" s="198">
        <f t="shared" si="12"/>
        <v>0</v>
      </c>
      <c r="S166" s="198">
        <v>0</v>
      </c>
      <c r="T166" s="199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00" t="s">
        <v>579</v>
      </c>
      <c r="AT166" s="200" t="s">
        <v>222</v>
      </c>
      <c r="AU166" s="200" t="s">
        <v>154</v>
      </c>
      <c r="AY166" s="14" t="s">
        <v>147</v>
      </c>
      <c r="BE166" s="201">
        <f t="shared" si="14"/>
        <v>0</v>
      </c>
      <c r="BF166" s="201">
        <f t="shared" si="15"/>
        <v>783.36</v>
      </c>
      <c r="BG166" s="201">
        <f t="shared" si="16"/>
        <v>0</v>
      </c>
      <c r="BH166" s="201">
        <f t="shared" si="17"/>
        <v>0</v>
      </c>
      <c r="BI166" s="201">
        <f t="shared" si="18"/>
        <v>0</v>
      </c>
      <c r="BJ166" s="14" t="s">
        <v>154</v>
      </c>
      <c r="BK166" s="201">
        <f t="shared" si="19"/>
        <v>783.36</v>
      </c>
      <c r="BL166" s="14" t="s">
        <v>420</v>
      </c>
      <c r="BM166" s="200" t="s">
        <v>513</v>
      </c>
    </row>
    <row r="167" spans="1:65" s="2" customFormat="1" ht="24.2" customHeight="1">
      <c r="A167" s="28"/>
      <c r="B167" s="29"/>
      <c r="C167" s="189" t="s">
        <v>514</v>
      </c>
      <c r="D167" s="189" t="s">
        <v>149</v>
      </c>
      <c r="E167" s="190" t="s">
        <v>729</v>
      </c>
      <c r="F167" s="191" t="s">
        <v>730</v>
      </c>
      <c r="G167" s="192" t="s">
        <v>279</v>
      </c>
      <c r="H167" s="193">
        <v>200</v>
      </c>
      <c r="I167" s="194">
        <v>0.71</v>
      </c>
      <c r="J167" s="194">
        <f t="shared" si="10"/>
        <v>142</v>
      </c>
      <c r="K167" s="195"/>
      <c r="L167" s="33"/>
      <c r="M167" s="196" t="s">
        <v>1</v>
      </c>
      <c r="N167" s="197" t="s">
        <v>42</v>
      </c>
      <c r="O167" s="198">
        <v>0</v>
      </c>
      <c r="P167" s="198">
        <f t="shared" si="11"/>
        <v>0</v>
      </c>
      <c r="Q167" s="198">
        <v>0</v>
      </c>
      <c r="R167" s="198">
        <f t="shared" si="12"/>
        <v>0</v>
      </c>
      <c r="S167" s="198">
        <v>0</v>
      </c>
      <c r="T167" s="199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00" t="s">
        <v>420</v>
      </c>
      <c r="AT167" s="200" t="s">
        <v>149</v>
      </c>
      <c r="AU167" s="200" t="s">
        <v>154</v>
      </c>
      <c r="AY167" s="14" t="s">
        <v>147</v>
      </c>
      <c r="BE167" s="201">
        <f t="shared" si="14"/>
        <v>0</v>
      </c>
      <c r="BF167" s="201">
        <f t="shared" si="15"/>
        <v>142</v>
      </c>
      <c r="BG167" s="201">
        <f t="shared" si="16"/>
        <v>0</v>
      </c>
      <c r="BH167" s="201">
        <f t="shared" si="17"/>
        <v>0</v>
      </c>
      <c r="BI167" s="201">
        <f t="shared" si="18"/>
        <v>0</v>
      </c>
      <c r="BJ167" s="14" t="s">
        <v>154</v>
      </c>
      <c r="BK167" s="201">
        <f t="shared" si="19"/>
        <v>142</v>
      </c>
      <c r="BL167" s="14" t="s">
        <v>420</v>
      </c>
      <c r="BM167" s="200" t="s">
        <v>517</v>
      </c>
    </row>
    <row r="168" spans="1:65" s="2" customFormat="1" ht="16.5" customHeight="1">
      <c r="A168" s="28"/>
      <c r="B168" s="29"/>
      <c r="C168" s="206" t="s">
        <v>258</v>
      </c>
      <c r="D168" s="206" t="s">
        <v>222</v>
      </c>
      <c r="E168" s="207" t="s">
        <v>731</v>
      </c>
      <c r="F168" s="208" t="s">
        <v>732</v>
      </c>
      <c r="G168" s="209" t="s">
        <v>222</v>
      </c>
      <c r="H168" s="210">
        <v>200</v>
      </c>
      <c r="I168" s="211">
        <v>0.18</v>
      </c>
      <c r="J168" s="211">
        <f t="shared" si="10"/>
        <v>36</v>
      </c>
      <c r="K168" s="212"/>
      <c r="L168" s="213"/>
      <c r="M168" s="214" t="s">
        <v>1</v>
      </c>
      <c r="N168" s="215" t="s">
        <v>42</v>
      </c>
      <c r="O168" s="198">
        <v>0</v>
      </c>
      <c r="P168" s="198">
        <f t="shared" si="11"/>
        <v>0</v>
      </c>
      <c r="Q168" s="198">
        <v>0</v>
      </c>
      <c r="R168" s="198">
        <f t="shared" si="12"/>
        <v>0</v>
      </c>
      <c r="S168" s="198">
        <v>0</v>
      </c>
      <c r="T168" s="199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00" t="s">
        <v>579</v>
      </c>
      <c r="AT168" s="200" t="s">
        <v>222</v>
      </c>
      <c r="AU168" s="200" t="s">
        <v>154</v>
      </c>
      <c r="AY168" s="14" t="s">
        <v>147</v>
      </c>
      <c r="BE168" s="201">
        <f t="shared" si="14"/>
        <v>0</v>
      </c>
      <c r="BF168" s="201">
        <f t="shared" si="15"/>
        <v>36</v>
      </c>
      <c r="BG168" s="201">
        <f t="shared" si="16"/>
        <v>0</v>
      </c>
      <c r="BH168" s="201">
        <f t="shared" si="17"/>
        <v>0</v>
      </c>
      <c r="BI168" s="201">
        <f t="shared" si="18"/>
        <v>0</v>
      </c>
      <c r="BJ168" s="14" t="s">
        <v>154</v>
      </c>
      <c r="BK168" s="201">
        <f t="shared" si="19"/>
        <v>36</v>
      </c>
      <c r="BL168" s="14" t="s">
        <v>420</v>
      </c>
      <c r="BM168" s="200" t="s">
        <v>520</v>
      </c>
    </row>
    <row r="169" spans="1:65" s="2" customFormat="1" ht="33" customHeight="1">
      <c r="A169" s="28"/>
      <c r="B169" s="29"/>
      <c r="C169" s="189" t="s">
        <v>521</v>
      </c>
      <c r="D169" s="189" t="s">
        <v>149</v>
      </c>
      <c r="E169" s="190" t="s">
        <v>733</v>
      </c>
      <c r="F169" s="191" t="s">
        <v>734</v>
      </c>
      <c r="G169" s="192" t="s">
        <v>279</v>
      </c>
      <c r="H169" s="193">
        <v>200</v>
      </c>
      <c r="I169" s="194">
        <v>1.62</v>
      </c>
      <c r="J169" s="194">
        <f t="shared" si="10"/>
        <v>324</v>
      </c>
      <c r="K169" s="195"/>
      <c r="L169" s="33"/>
      <c r="M169" s="196" t="s">
        <v>1</v>
      </c>
      <c r="N169" s="197" t="s">
        <v>42</v>
      </c>
      <c r="O169" s="198">
        <v>0</v>
      </c>
      <c r="P169" s="198">
        <f t="shared" si="11"/>
        <v>0</v>
      </c>
      <c r="Q169" s="198">
        <v>0</v>
      </c>
      <c r="R169" s="198">
        <f t="shared" si="12"/>
        <v>0</v>
      </c>
      <c r="S169" s="198">
        <v>0</v>
      </c>
      <c r="T169" s="199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00" t="s">
        <v>420</v>
      </c>
      <c r="AT169" s="200" t="s">
        <v>149</v>
      </c>
      <c r="AU169" s="200" t="s">
        <v>154</v>
      </c>
      <c r="AY169" s="14" t="s">
        <v>147</v>
      </c>
      <c r="BE169" s="201">
        <f t="shared" si="14"/>
        <v>0</v>
      </c>
      <c r="BF169" s="201">
        <f t="shared" si="15"/>
        <v>324</v>
      </c>
      <c r="BG169" s="201">
        <f t="shared" si="16"/>
        <v>0</v>
      </c>
      <c r="BH169" s="201">
        <f t="shared" si="17"/>
        <v>0</v>
      </c>
      <c r="BI169" s="201">
        <f t="shared" si="18"/>
        <v>0</v>
      </c>
      <c r="BJ169" s="14" t="s">
        <v>154</v>
      </c>
      <c r="BK169" s="201">
        <f t="shared" si="19"/>
        <v>324</v>
      </c>
      <c r="BL169" s="14" t="s">
        <v>420</v>
      </c>
      <c r="BM169" s="200" t="s">
        <v>524</v>
      </c>
    </row>
    <row r="170" spans="1:65" s="2" customFormat="1" ht="16.5" customHeight="1">
      <c r="A170" s="28"/>
      <c r="B170" s="29"/>
      <c r="C170" s="206" t="s">
        <v>262</v>
      </c>
      <c r="D170" s="206" t="s">
        <v>222</v>
      </c>
      <c r="E170" s="207" t="s">
        <v>735</v>
      </c>
      <c r="F170" s="208" t="s">
        <v>736</v>
      </c>
      <c r="G170" s="209" t="s">
        <v>279</v>
      </c>
      <c r="H170" s="210">
        <v>200</v>
      </c>
      <c r="I170" s="211">
        <v>2.88</v>
      </c>
      <c r="J170" s="211">
        <f t="shared" si="10"/>
        <v>576</v>
      </c>
      <c r="K170" s="212"/>
      <c r="L170" s="213"/>
      <c r="M170" s="214" t="s">
        <v>1</v>
      </c>
      <c r="N170" s="215" t="s">
        <v>42</v>
      </c>
      <c r="O170" s="198">
        <v>0</v>
      </c>
      <c r="P170" s="198">
        <f t="shared" si="11"/>
        <v>0</v>
      </c>
      <c r="Q170" s="198">
        <v>0</v>
      </c>
      <c r="R170" s="198">
        <f t="shared" si="12"/>
        <v>0</v>
      </c>
      <c r="S170" s="198">
        <v>0</v>
      </c>
      <c r="T170" s="199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00" t="s">
        <v>579</v>
      </c>
      <c r="AT170" s="200" t="s">
        <v>222</v>
      </c>
      <c r="AU170" s="200" t="s">
        <v>154</v>
      </c>
      <c r="AY170" s="14" t="s">
        <v>147</v>
      </c>
      <c r="BE170" s="201">
        <f t="shared" si="14"/>
        <v>0</v>
      </c>
      <c r="BF170" s="201">
        <f t="shared" si="15"/>
        <v>576</v>
      </c>
      <c r="BG170" s="201">
        <f t="shared" si="16"/>
        <v>0</v>
      </c>
      <c r="BH170" s="201">
        <f t="shared" si="17"/>
        <v>0</v>
      </c>
      <c r="BI170" s="201">
        <f t="shared" si="18"/>
        <v>0</v>
      </c>
      <c r="BJ170" s="14" t="s">
        <v>154</v>
      </c>
      <c r="BK170" s="201">
        <f t="shared" si="19"/>
        <v>576</v>
      </c>
      <c r="BL170" s="14" t="s">
        <v>420</v>
      </c>
      <c r="BM170" s="200" t="s">
        <v>529</v>
      </c>
    </row>
    <row r="171" spans="1:65" s="2" customFormat="1" ht="33" customHeight="1">
      <c r="A171" s="28"/>
      <c r="B171" s="29"/>
      <c r="C171" s="189" t="s">
        <v>530</v>
      </c>
      <c r="D171" s="189" t="s">
        <v>149</v>
      </c>
      <c r="E171" s="190" t="s">
        <v>737</v>
      </c>
      <c r="F171" s="191" t="s">
        <v>738</v>
      </c>
      <c r="G171" s="192" t="s">
        <v>279</v>
      </c>
      <c r="H171" s="193">
        <v>200</v>
      </c>
      <c r="I171" s="194">
        <v>5.4</v>
      </c>
      <c r="J171" s="194">
        <f t="shared" si="10"/>
        <v>1080</v>
      </c>
      <c r="K171" s="195"/>
      <c r="L171" s="33"/>
      <c r="M171" s="196" t="s">
        <v>1</v>
      </c>
      <c r="N171" s="197" t="s">
        <v>42</v>
      </c>
      <c r="O171" s="198">
        <v>0</v>
      </c>
      <c r="P171" s="198">
        <f t="shared" si="11"/>
        <v>0</v>
      </c>
      <c r="Q171" s="198">
        <v>0</v>
      </c>
      <c r="R171" s="198">
        <f t="shared" si="12"/>
        <v>0</v>
      </c>
      <c r="S171" s="198">
        <v>0</v>
      </c>
      <c r="T171" s="199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00" t="s">
        <v>420</v>
      </c>
      <c r="AT171" s="200" t="s">
        <v>149</v>
      </c>
      <c r="AU171" s="200" t="s">
        <v>154</v>
      </c>
      <c r="AY171" s="14" t="s">
        <v>147</v>
      </c>
      <c r="BE171" s="201">
        <f t="shared" si="14"/>
        <v>0</v>
      </c>
      <c r="BF171" s="201">
        <f t="shared" si="15"/>
        <v>1080</v>
      </c>
      <c r="BG171" s="201">
        <f t="shared" si="16"/>
        <v>0</v>
      </c>
      <c r="BH171" s="201">
        <f t="shared" si="17"/>
        <v>0</v>
      </c>
      <c r="BI171" s="201">
        <f t="shared" si="18"/>
        <v>0</v>
      </c>
      <c r="BJ171" s="14" t="s">
        <v>154</v>
      </c>
      <c r="BK171" s="201">
        <f t="shared" si="19"/>
        <v>1080</v>
      </c>
      <c r="BL171" s="14" t="s">
        <v>420</v>
      </c>
      <c r="BM171" s="200" t="s">
        <v>533</v>
      </c>
    </row>
    <row r="172" spans="1:65" s="2" customFormat="1" ht="33" customHeight="1">
      <c r="A172" s="28"/>
      <c r="B172" s="29"/>
      <c r="C172" s="189" t="s">
        <v>265</v>
      </c>
      <c r="D172" s="189" t="s">
        <v>149</v>
      </c>
      <c r="E172" s="190" t="s">
        <v>739</v>
      </c>
      <c r="F172" s="191" t="s">
        <v>740</v>
      </c>
      <c r="G172" s="192" t="s">
        <v>157</v>
      </c>
      <c r="H172" s="193">
        <v>200</v>
      </c>
      <c r="I172" s="194">
        <v>2.62</v>
      </c>
      <c r="J172" s="194">
        <f t="shared" si="10"/>
        <v>524</v>
      </c>
      <c r="K172" s="195"/>
      <c r="L172" s="33"/>
      <c r="M172" s="196" t="s">
        <v>1</v>
      </c>
      <c r="N172" s="197" t="s">
        <v>42</v>
      </c>
      <c r="O172" s="198">
        <v>0</v>
      </c>
      <c r="P172" s="198">
        <f t="shared" si="11"/>
        <v>0</v>
      </c>
      <c r="Q172" s="198">
        <v>0</v>
      </c>
      <c r="R172" s="198">
        <f t="shared" si="12"/>
        <v>0</v>
      </c>
      <c r="S172" s="198">
        <v>0</v>
      </c>
      <c r="T172" s="199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00" t="s">
        <v>420</v>
      </c>
      <c r="AT172" s="200" t="s">
        <v>149</v>
      </c>
      <c r="AU172" s="200" t="s">
        <v>154</v>
      </c>
      <c r="AY172" s="14" t="s">
        <v>147</v>
      </c>
      <c r="BE172" s="201">
        <f t="shared" si="14"/>
        <v>0</v>
      </c>
      <c r="BF172" s="201">
        <f t="shared" si="15"/>
        <v>524</v>
      </c>
      <c r="BG172" s="201">
        <f t="shared" si="16"/>
        <v>0</v>
      </c>
      <c r="BH172" s="201">
        <f t="shared" si="17"/>
        <v>0</v>
      </c>
      <c r="BI172" s="201">
        <f t="shared" si="18"/>
        <v>0</v>
      </c>
      <c r="BJ172" s="14" t="s">
        <v>154</v>
      </c>
      <c r="BK172" s="201">
        <f t="shared" si="19"/>
        <v>524</v>
      </c>
      <c r="BL172" s="14" t="s">
        <v>420</v>
      </c>
      <c r="BM172" s="200" t="s">
        <v>537</v>
      </c>
    </row>
    <row r="173" spans="1:65" s="2" customFormat="1" ht="16.5" customHeight="1">
      <c r="A173" s="28"/>
      <c r="B173" s="29"/>
      <c r="C173" s="189" t="s">
        <v>538</v>
      </c>
      <c r="D173" s="189" t="s">
        <v>149</v>
      </c>
      <c r="E173" s="190" t="s">
        <v>713</v>
      </c>
      <c r="F173" s="191" t="s">
        <v>714</v>
      </c>
      <c r="G173" s="192" t="s">
        <v>206</v>
      </c>
      <c r="H173" s="193">
        <v>1</v>
      </c>
      <c r="I173" s="194">
        <v>64.8</v>
      </c>
      <c r="J173" s="194">
        <f t="shared" si="10"/>
        <v>64.8</v>
      </c>
      <c r="K173" s="195"/>
      <c r="L173" s="33"/>
      <c r="M173" s="202" t="s">
        <v>1</v>
      </c>
      <c r="N173" s="203" t="s">
        <v>42</v>
      </c>
      <c r="O173" s="204">
        <v>0</v>
      </c>
      <c r="P173" s="204">
        <f t="shared" si="11"/>
        <v>0</v>
      </c>
      <c r="Q173" s="204">
        <v>0</v>
      </c>
      <c r="R173" s="204">
        <f t="shared" si="12"/>
        <v>0</v>
      </c>
      <c r="S173" s="204">
        <v>0</v>
      </c>
      <c r="T173" s="205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00" t="s">
        <v>420</v>
      </c>
      <c r="AT173" s="200" t="s">
        <v>149</v>
      </c>
      <c r="AU173" s="200" t="s">
        <v>154</v>
      </c>
      <c r="AY173" s="14" t="s">
        <v>147</v>
      </c>
      <c r="BE173" s="201">
        <f t="shared" si="14"/>
        <v>0</v>
      </c>
      <c r="BF173" s="201">
        <f t="shared" si="15"/>
        <v>64.8</v>
      </c>
      <c r="BG173" s="201">
        <f t="shared" si="16"/>
        <v>0</v>
      </c>
      <c r="BH173" s="201">
        <f t="shared" si="17"/>
        <v>0</v>
      </c>
      <c r="BI173" s="201">
        <f t="shared" si="18"/>
        <v>0</v>
      </c>
      <c r="BJ173" s="14" t="s">
        <v>154</v>
      </c>
      <c r="BK173" s="201">
        <f t="shared" si="19"/>
        <v>64.8</v>
      </c>
      <c r="BL173" s="14" t="s">
        <v>420</v>
      </c>
      <c r="BM173" s="200" t="s">
        <v>541</v>
      </c>
    </row>
    <row r="174" spans="1:65" s="2" customFormat="1" ht="6.95" customHeight="1">
      <c r="A174" s="28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33"/>
      <c r="M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</row>
  </sheetData>
  <sheetProtection algorithmName="SHA-512" hashValue="LeFAYXJ8MAXl3CQzdN2bYBvw01l5SichAsriiGz0SMgTwDXhiw5WnLDgsSoi9Eb3n4iV3cVge/Gs0N2m9t4Gzw==" saltValue="NqD4xRoDyHpeRhV4UuWd1KSfOSKgKx6r0L5FxKPQOHmZSjhKdH/mjJy9WYa2fMRZBCsNHX8xKZ+ndLvF75K+mA==" spinCount="100000" sheet="1" objects="1" scenarios="1" formatColumns="0" formatRows="0" autoFilter="0"/>
  <autoFilter ref="C121:K173" xr:uid="{00000000-0009-0000-0000-000008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15</vt:i4>
      </vt:variant>
      <vt:variant>
        <vt:lpstr>Pomenované rozsahy</vt:lpstr>
      </vt:variant>
      <vt:variant>
        <vt:i4>30</vt:i4>
      </vt:variant>
    </vt:vector>
  </HeadingPairs>
  <TitlesOfParts>
    <vt:vector size="45" baseType="lpstr">
      <vt:lpstr>Rekapitulácia stavby</vt:lpstr>
      <vt:lpstr>01 - SO01 Príprava územia</vt:lpstr>
      <vt:lpstr>02 - SO02 Komunikácie a s...</vt:lpstr>
      <vt:lpstr>03 - SO03 Terénne a sadov...</vt:lpstr>
      <vt:lpstr>04 - SO04 Oplotenie</vt:lpstr>
      <vt:lpstr>05 - SO05.1 Prípojka vody</vt:lpstr>
      <vt:lpstr>06 - SO05.2 Splašková kan...</vt:lpstr>
      <vt:lpstr>07 - SO05.3 Dažďová kanal...</vt:lpstr>
      <vt:lpstr>08 - SO06 NN rozvody</vt:lpstr>
      <vt:lpstr>09 - SO07 Kamerový systém...</vt:lpstr>
      <vt:lpstr>10 - SO08 Areálové osvetl...</vt:lpstr>
      <vt:lpstr>11 - SO09.1 Prevádzkové b...</vt:lpstr>
      <vt:lpstr>12 - SO09.1.1 Elektroinšt...</vt:lpstr>
      <vt:lpstr>13 - SO09.1.2 Zdravotechn...</vt:lpstr>
      <vt:lpstr>14 - SO09.2 Zariadenie zb...</vt:lpstr>
      <vt:lpstr>'01 - SO01 Príprava územia'!Názvy_tlače</vt:lpstr>
      <vt:lpstr>'02 - SO02 Komunikácie a s...'!Názvy_tlače</vt:lpstr>
      <vt:lpstr>'03 - SO03 Terénne a sadov...'!Názvy_tlače</vt:lpstr>
      <vt:lpstr>'04 - SO04 Oplotenie'!Názvy_tlače</vt:lpstr>
      <vt:lpstr>'05 - SO05.1 Prípojka vody'!Názvy_tlače</vt:lpstr>
      <vt:lpstr>'06 - SO05.2 Splašková kan...'!Názvy_tlače</vt:lpstr>
      <vt:lpstr>'07 - SO05.3 Dažďová kanal...'!Názvy_tlače</vt:lpstr>
      <vt:lpstr>'08 - SO06 NN rozvody'!Názvy_tlače</vt:lpstr>
      <vt:lpstr>'09 - SO07 Kamerový systém...'!Názvy_tlače</vt:lpstr>
      <vt:lpstr>'10 - SO08 Areálové osvetl...'!Názvy_tlače</vt:lpstr>
      <vt:lpstr>'11 - SO09.1 Prevádzkové b...'!Názvy_tlače</vt:lpstr>
      <vt:lpstr>'12 - SO09.1.1 Elektroinšt...'!Názvy_tlače</vt:lpstr>
      <vt:lpstr>'13 - SO09.1.2 Zdravotechn...'!Názvy_tlače</vt:lpstr>
      <vt:lpstr>'14 - SO09.2 Zariadenie zb...'!Názvy_tlače</vt:lpstr>
      <vt:lpstr>'Rekapitulácia stavby'!Názvy_tlače</vt:lpstr>
      <vt:lpstr>'01 - SO01 Príprava územia'!Oblasť_tlače</vt:lpstr>
      <vt:lpstr>'02 - SO02 Komunikácie a s...'!Oblasť_tlače</vt:lpstr>
      <vt:lpstr>'03 - SO03 Terénne a sadov...'!Oblasť_tlače</vt:lpstr>
      <vt:lpstr>'04 - SO04 Oplotenie'!Oblasť_tlače</vt:lpstr>
      <vt:lpstr>'05 - SO05.1 Prípojka vody'!Oblasť_tlače</vt:lpstr>
      <vt:lpstr>'06 - SO05.2 Splašková kan...'!Oblasť_tlače</vt:lpstr>
      <vt:lpstr>'07 - SO05.3 Dažďová kanal...'!Oblasť_tlače</vt:lpstr>
      <vt:lpstr>'08 - SO06 NN rozvody'!Oblasť_tlače</vt:lpstr>
      <vt:lpstr>'09 - SO07 Kamerový systém...'!Oblasť_tlače</vt:lpstr>
      <vt:lpstr>'10 - SO08 Areálové osvetl...'!Oblasť_tlače</vt:lpstr>
      <vt:lpstr>'11 - SO09.1 Prevádzkové b...'!Oblasť_tlače</vt:lpstr>
      <vt:lpstr>'12 - SO09.1.1 Elektroinšt...'!Oblasť_tlače</vt:lpstr>
      <vt:lpstr>'13 - SO09.1.2 Zdravotechn...'!Oblasť_tlače</vt:lpstr>
      <vt:lpstr>'14 - SO09.2 Zariadenie zb...'!Oblasť_tlače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DESKTOP-9LBQEK5\Invex JB</dc:creator>
  <cp:lastModifiedBy>Invex JB</cp:lastModifiedBy>
  <cp:lastPrinted>2022-11-07T08:05:06Z</cp:lastPrinted>
  <dcterms:created xsi:type="dcterms:W3CDTF">2022-11-07T08:04:34Z</dcterms:created>
  <dcterms:modified xsi:type="dcterms:W3CDTF">2022-11-07T13:50:35Z</dcterms:modified>
</cp:coreProperties>
</file>